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bookViews>
    <workbookView xWindow="0" yWindow="0" windowWidth="20730" windowHeight="11760"/>
  </bookViews>
  <sheets>
    <sheet name="SYNCRONIZATE" sheetId="6" r:id="rId1"/>
  </sheets>
  <definedNames>
    <definedName name="Añonatural">SYNCRONIZATE!$L$2</definedName>
    <definedName name="AprSun1">DATE(Añonatural,4,1)-WEEKDAY(DATE(Añonatural,4,1))+1</definedName>
    <definedName name="_xlnm.Print_Area" localSheetId="0">SYNCRONIZATE!$A$1:$Q$252</definedName>
    <definedName name="AugSun1">DATE(Añonatural,8,1)-WEEKDAY(DATE(Añonatural,8,1))+1</definedName>
    <definedName name="DecSun1">DATE(Añonatural,12,1)-WEEKDAY(DATE(Añonatural,12,1))+1</definedName>
    <definedName name="FebSun1">DATE(Añonatural,2,1)-WEEKDAY(DATE(Añonatural,2,1))+1</definedName>
    <definedName name="JanSun1">DATE(Añonatural,1,1)-WEEKDAY(DATE(Añonatural,1,1))+1</definedName>
    <definedName name="JulSun1">DATE(Añonatural,7,1)-WEEKDAY(DATE(Añonatural,7,1))+1</definedName>
    <definedName name="JunSun1">DATE(Añonatural,6,1)-WEEKDAY(DATE(Añonatural,6,1))+1</definedName>
    <definedName name="MarSun1">DATE(Añonatural,3,1)-WEEKDAY(DATE(Añonatural,3,1))+1</definedName>
    <definedName name="MaySun1">DATE(Añonatural,5,1)-WEEKDAY(DATE(Añonatural,5,1))+1</definedName>
    <definedName name="NovSun1">DATE(Añonatural,11,1)-WEEKDAY(DATE(Añonatural,11,1))+1</definedName>
    <definedName name="OctSun1">DATE(Añonatural,10,1)-WEEKDAY(DATE(Añonatural,10,1))+1</definedName>
    <definedName name="SepSun1">DATE(Añonatural,9,1)-WEEKDAY(DATE(Añonatural,9,1))+1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73" i="6" l="1"/>
  <c r="E73" i="6"/>
  <c r="G73" i="6"/>
  <c r="I73" i="6"/>
  <c r="K73" i="6"/>
  <c r="M73" i="6"/>
  <c r="C76" i="6"/>
  <c r="E76" i="6"/>
  <c r="G76" i="6"/>
  <c r="I76" i="6"/>
  <c r="K76" i="6"/>
  <c r="M76" i="6"/>
  <c r="O250" i="6" l="1"/>
  <c r="M250" i="6"/>
  <c r="K250" i="6"/>
  <c r="I250" i="6"/>
  <c r="G250" i="6"/>
  <c r="E250" i="6"/>
  <c r="C250" i="6"/>
  <c r="O247" i="6"/>
  <c r="M247" i="6"/>
  <c r="K247" i="6"/>
  <c r="I247" i="6"/>
  <c r="G247" i="6"/>
  <c r="E247" i="6"/>
  <c r="C247" i="6"/>
  <c r="O244" i="6"/>
  <c r="M244" i="6"/>
  <c r="K244" i="6"/>
  <c r="I244" i="6"/>
  <c r="G244" i="6"/>
  <c r="E244" i="6"/>
  <c r="C244" i="6"/>
  <c r="O241" i="6"/>
  <c r="M241" i="6"/>
  <c r="K241" i="6"/>
  <c r="I241" i="6"/>
  <c r="G241" i="6"/>
  <c r="E241" i="6"/>
  <c r="C241" i="6"/>
  <c r="O238" i="6"/>
  <c r="M238" i="6"/>
  <c r="K238" i="6"/>
  <c r="I238" i="6"/>
  <c r="G238" i="6"/>
  <c r="E238" i="6"/>
  <c r="C238" i="6"/>
  <c r="O235" i="6"/>
  <c r="M235" i="6"/>
  <c r="K235" i="6"/>
  <c r="I235" i="6"/>
  <c r="G235" i="6"/>
  <c r="E235" i="6"/>
  <c r="C235" i="6"/>
  <c r="A233" i="6"/>
  <c r="L233" i="6"/>
  <c r="O229" i="6"/>
  <c r="M229" i="6"/>
  <c r="K229" i="6"/>
  <c r="I229" i="6"/>
  <c r="G229" i="6"/>
  <c r="E229" i="6"/>
  <c r="C229" i="6"/>
  <c r="O226" i="6"/>
  <c r="M226" i="6"/>
  <c r="K226" i="6"/>
  <c r="I226" i="6"/>
  <c r="G226" i="6"/>
  <c r="E226" i="6"/>
  <c r="C226" i="6"/>
  <c r="O223" i="6"/>
  <c r="M223" i="6"/>
  <c r="K223" i="6"/>
  <c r="I223" i="6"/>
  <c r="G223" i="6"/>
  <c r="E223" i="6"/>
  <c r="C223" i="6"/>
  <c r="O220" i="6"/>
  <c r="M220" i="6"/>
  <c r="K220" i="6"/>
  <c r="I220" i="6"/>
  <c r="G220" i="6"/>
  <c r="E220" i="6"/>
  <c r="C220" i="6"/>
  <c r="O217" i="6"/>
  <c r="M217" i="6"/>
  <c r="K217" i="6"/>
  <c r="I217" i="6"/>
  <c r="G217" i="6"/>
  <c r="E217" i="6"/>
  <c r="C217" i="6"/>
  <c r="O214" i="6"/>
  <c r="M214" i="6"/>
  <c r="K214" i="6"/>
  <c r="I214" i="6"/>
  <c r="G214" i="6"/>
  <c r="E214" i="6"/>
  <c r="C214" i="6"/>
  <c r="O187" i="6"/>
  <c r="M187" i="6"/>
  <c r="K187" i="6"/>
  <c r="I187" i="6"/>
  <c r="G187" i="6"/>
  <c r="E187" i="6"/>
  <c r="C187" i="6"/>
  <c r="O184" i="6"/>
  <c r="M184" i="6"/>
  <c r="K184" i="6"/>
  <c r="I184" i="6"/>
  <c r="G184" i="6"/>
  <c r="E184" i="6"/>
  <c r="C184" i="6"/>
  <c r="O181" i="6"/>
  <c r="M181" i="6"/>
  <c r="K181" i="6"/>
  <c r="I181" i="6"/>
  <c r="G181" i="6"/>
  <c r="E181" i="6"/>
  <c r="C181" i="6"/>
  <c r="O178" i="6"/>
  <c r="M178" i="6"/>
  <c r="K178" i="6"/>
  <c r="I178" i="6"/>
  <c r="G178" i="6"/>
  <c r="E178" i="6"/>
  <c r="C178" i="6"/>
  <c r="O175" i="6"/>
  <c r="M175" i="6"/>
  <c r="K175" i="6"/>
  <c r="I175" i="6"/>
  <c r="G175" i="6"/>
  <c r="E175" i="6"/>
  <c r="C175" i="6"/>
  <c r="O172" i="6"/>
  <c r="M172" i="6"/>
  <c r="K172" i="6"/>
  <c r="I172" i="6"/>
  <c r="G172" i="6"/>
  <c r="E172" i="6"/>
  <c r="C172" i="6"/>
  <c r="A170" i="6"/>
  <c r="A212" i="6"/>
  <c r="L212" i="6"/>
  <c r="O208" i="6"/>
  <c r="M208" i="6"/>
  <c r="K208" i="6"/>
  <c r="I208" i="6"/>
  <c r="G208" i="6"/>
  <c r="E208" i="6"/>
  <c r="C208" i="6"/>
  <c r="O205" i="6"/>
  <c r="M205" i="6"/>
  <c r="K205" i="6"/>
  <c r="I205" i="6"/>
  <c r="G205" i="6"/>
  <c r="E205" i="6"/>
  <c r="C205" i="6"/>
  <c r="O202" i="6"/>
  <c r="M202" i="6"/>
  <c r="K202" i="6"/>
  <c r="I202" i="6"/>
  <c r="G202" i="6"/>
  <c r="E202" i="6"/>
  <c r="C202" i="6"/>
  <c r="O199" i="6"/>
  <c r="M199" i="6"/>
  <c r="K199" i="6"/>
  <c r="I199" i="6"/>
  <c r="G199" i="6"/>
  <c r="E199" i="6"/>
  <c r="C199" i="6"/>
  <c r="O196" i="6"/>
  <c r="M196" i="6"/>
  <c r="K196" i="6"/>
  <c r="I196" i="6"/>
  <c r="G196" i="6"/>
  <c r="E196" i="6"/>
  <c r="C196" i="6"/>
  <c r="O193" i="6"/>
  <c r="M193" i="6"/>
  <c r="K193" i="6"/>
  <c r="I193" i="6"/>
  <c r="G193" i="6"/>
  <c r="E193" i="6"/>
  <c r="C193" i="6"/>
  <c r="L191" i="6"/>
  <c r="A191" i="6"/>
  <c r="L170" i="6"/>
  <c r="A149" i="6"/>
  <c r="O166" i="6"/>
  <c r="M166" i="6"/>
  <c r="K166" i="6"/>
  <c r="I166" i="6"/>
  <c r="G166" i="6"/>
  <c r="E166" i="6"/>
  <c r="C166" i="6"/>
  <c r="O163" i="6"/>
  <c r="M163" i="6"/>
  <c r="K163" i="6"/>
  <c r="I163" i="6"/>
  <c r="G163" i="6"/>
  <c r="E163" i="6"/>
  <c r="C163" i="6"/>
  <c r="O160" i="6"/>
  <c r="M160" i="6"/>
  <c r="K160" i="6"/>
  <c r="I160" i="6"/>
  <c r="G160" i="6"/>
  <c r="E160" i="6"/>
  <c r="C160" i="6"/>
  <c r="O157" i="6"/>
  <c r="M157" i="6"/>
  <c r="K157" i="6"/>
  <c r="I157" i="6"/>
  <c r="G157" i="6"/>
  <c r="E157" i="6"/>
  <c r="C157" i="6"/>
  <c r="O154" i="6"/>
  <c r="M154" i="6"/>
  <c r="K154" i="6"/>
  <c r="I154" i="6"/>
  <c r="G154" i="6"/>
  <c r="E154" i="6"/>
  <c r="C154" i="6"/>
  <c r="O151" i="6"/>
  <c r="M151" i="6"/>
  <c r="K151" i="6"/>
  <c r="I151" i="6"/>
  <c r="G151" i="6"/>
  <c r="E151" i="6"/>
  <c r="C151" i="6"/>
  <c r="O145" i="6"/>
  <c r="M145" i="6"/>
  <c r="K145" i="6"/>
  <c r="I145" i="6"/>
  <c r="G145" i="6"/>
  <c r="E145" i="6"/>
  <c r="C145" i="6"/>
  <c r="O142" i="6"/>
  <c r="M142" i="6"/>
  <c r="K142" i="6"/>
  <c r="I142" i="6"/>
  <c r="G142" i="6"/>
  <c r="E142" i="6"/>
  <c r="C142" i="6"/>
  <c r="O139" i="6"/>
  <c r="M139" i="6"/>
  <c r="K139" i="6"/>
  <c r="I139" i="6"/>
  <c r="G139" i="6"/>
  <c r="E139" i="6"/>
  <c r="C139" i="6"/>
  <c r="O136" i="6"/>
  <c r="M136" i="6"/>
  <c r="K136" i="6"/>
  <c r="I136" i="6"/>
  <c r="G136" i="6"/>
  <c r="E136" i="6"/>
  <c r="C136" i="6"/>
  <c r="O133" i="6"/>
  <c r="M133" i="6"/>
  <c r="K133" i="6"/>
  <c r="I133" i="6"/>
  <c r="G133" i="6"/>
  <c r="E133" i="6"/>
  <c r="C133" i="6"/>
  <c r="O130" i="6"/>
  <c r="M130" i="6"/>
  <c r="K130" i="6"/>
  <c r="I130" i="6"/>
  <c r="G130" i="6"/>
  <c r="E130" i="6"/>
  <c r="C130" i="6"/>
  <c r="A128" i="6"/>
  <c r="L149" i="6"/>
  <c r="L128" i="6"/>
  <c r="O124" i="6"/>
  <c r="M124" i="6"/>
  <c r="K124" i="6"/>
  <c r="I124" i="6"/>
  <c r="G124" i="6"/>
  <c r="E124" i="6"/>
  <c r="C124" i="6"/>
  <c r="O121" i="6"/>
  <c r="M121" i="6"/>
  <c r="K121" i="6"/>
  <c r="I121" i="6"/>
  <c r="G121" i="6"/>
  <c r="E121" i="6"/>
  <c r="C121" i="6"/>
  <c r="O118" i="6"/>
  <c r="M118" i="6"/>
  <c r="K118" i="6"/>
  <c r="I118" i="6"/>
  <c r="G118" i="6"/>
  <c r="E118" i="6"/>
  <c r="C118" i="6"/>
  <c r="O115" i="6"/>
  <c r="M115" i="6"/>
  <c r="K115" i="6"/>
  <c r="I115" i="6"/>
  <c r="G115" i="6"/>
  <c r="E115" i="6"/>
  <c r="C115" i="6"/>
  <c r="O112" i="6"/>
  <c r="M112" i="6"/>
  <c r="K112" i="6"/>
  <c r="I112" i="6"/>
  <c r="G112" i="6"/>
  <c r="E112" i="6"/>
  <c r="C112" i="6"/>
  <c r="O109" i="6"/>
  <c r="M109" i="6"/>
  <c r="K109" i="6"/>
  <c r="I109" i="6"/>
  <c r="G109" i="6"/>
  <c r="E109" i="6"/>
  <c r="C109" i="6"/>
  <c r="L107" i="6"/>
  <c r="A107" i="6"/>
  <c r="O103" i="6"/>
  <c r="M103" i="6"/>
  <c r="K103" i="6"/>
  <c r="I103" i="6"/>
  <c r="G103" i="6"/>
  <c r="E103" i="6"/>
  <c r="C103" i="6"/>
  <c r="O100" i="6"/>
  <c r="M100" i="6"/>
  <c r="K100" i="6"/>
  <c r="I100" i="6"/>
  <c r="G100" i="6"/>
  <c r="E100" i="6"/>
  <c r="C100" i="6"/>
  <c r="O97" i="6"/>
  <c r="M97" i="6"/>
  <c r="K97" i="6"/>
  <c r="I97" i="6"/>
  <c r="G97" i="6"/>
  <c r="E97" i="6"/>
  <c r="C97" i="6"/>
  <c r="O94" i="6"/>
  <c r="M94" i="6"/>
  <c r="K94" i="6"/>
  <c r="I94" i="6"/>
  <c r="G94" i="6"/>
  <c r="E94" i="6"/>
  <c r="C94" i="6"/>
  <c r="O91" i="6"/>
  <c r="M91" i="6"/>
  <c r="K91" i="6"/>
  <c r="I91" i="6"/>
  <c r="G91" i="6"/>
  <c r="E91" i="6"/>
  <c r="C91" i="6"/>
  <c r="O88" i="6"/>
  <c r="M88" i="6"/>
  <c r="K88" i="6"/>
  <c r="I88" i="6"/>
  <c r="G88" i="6"/>
  <c r="E88" i="6"/>
  <c r="C88" i="6"/>
  <c r="A86" i="6"/>
  <c r="L86" i="6"/>
  <c r="O82" i="6"/>
  <c r="M82" i="6"/>
  <c r="K82" i="6"/>
  <c r="I82" i="6"/>
  <c r="G82" i="6"/>
  <c r="E82" i="6"/>
  <c r="C82" i="6"/>
  <c r="O79" i="6"/>
  <c r="M79" i="6"/>
  <c r="K79" i="6"/>
  <c r="I79" i="6"/>
  <c r="G79" i="6"/>
  <c r="E79" i="6"/>
  <c r="C79" i="6"/>
  <c r="O76" i="6"/>
  <c r="O73" i="6"/>
  <c r="O70" i="6"/>
  <c r="M70" i="6"/>
  <c r="K70" i="6"/>
  <c r="I70" i="6"/>
  <c r="G70" i="6"/>
  <c r="E70" i="6"/>
  <c r="C70" i="6"/>
  <c r="O67" i="6"/>
  <c r="M67" i="6"/>
  <c r="K67" i="6"/>
  <c r="I67" i="6"/>
  <c r="G67" i="6"/>
  <c r="E67" i="6"/>
  <c r="C67" i="6"/>
  <c r="A65" i="6"/>
  <c r="L65" i="6"/>
  <c r="O61" i="6"/>
  <c r="M61" i="6"/>
  <c r="K61" i="6"/>
  <c r="I61" i="6"/>
  <c r="G61" i="6"/>
  <c r="E61" i="6"/>
  <c r="C61" i="6"/>
  <c r="O58" i="6"/>
  <c r="M58" i="6"/>
  <c r="K58" i="6"/>
  <c r="I58" i="6"/>
  <c r="G58" i="6"/>
  <c r="E58" i="6"/>
  <c r="C58" i="6"/>
  <c r="O55" i="6"/>
  <c r="M55" i="6"/>
  <c r="K55" i="6"/>
  <c r="I55" i="6"/>
  <c r="G55" i="6"/>
  <c r="E55" i="6"/>
  <c r="C55" i="6"/>
  <c r="O52" i="6"/>
  <c r="M52" i="6"/>
  <c r="K52" i="6"/>
  <c r="I52" i="6"/>
  <c r="G52" i="6"/>
  <c r="E52" i="6"/>
  <c r="C52" i="6"/>
  <c r="O49" i="6"/>
  <c r="M49" i="6"/>
  <c r="K49" i="6"/>
  <c r="I49" i="6"/>
  <c r="G49" i="6"/>
  <c r="E49" i="6"/>
  <c r="C49" i="6"/>
  <c r="O46" i="6"/>
  <c r="M46" i="6"/>
  <c r="K46" i="6"/>
  <c r="I46" i="6"/>
  <c r="G46" i="6"/>
  <c r="E46" i="6"/>
  <c r="C46" i="6"/>
  <c r="L44" i="6"/>
  <c r="A44" i="6"/>
  <c r="O40" i="6"/>
  <c r="M40" i="6"/>
  <c r="K40" i="6"/>
  <c r="I40" i="6"/>
  <c r="G40" i="6"/>
  <c r="E40" i="6"/>
  <c r="C40" i="6"/>
  <c r="O37" i="6"/>
  <c r="M37" i="6"/>
  <c r="K37" i="6"/>
  <c r="I37" i="6"/>
  <c r="G37" i="6"/>
  <c r="E37" i="6"/>
  <c r="C37" i="6"/>
  <c r="O34" i="6"/>
  <c r="M34" i="6"/>
  <c r="K34" i="6"/>
  <c r="I34" i="6"/>
  <c r="G34" i="6"/>
  <c r="E34" i="6"/>
  <c r="C34" i="6"/>
  <c r="O31" i="6"/>
  <c r="M31" i="6"/>
  <c r="K31" i="6"/>
  <c r="I31" i="6"/>
  <c r="G31" i="6"/>
  <c r="E31" i="6"/>
  <c r="C31" i="6"/>
  <c r="O28" i="6"/>
  <c r="M28" i="6"/>
  <c r="K28" i="6"/>
  <c r="I28" i="6"/>
  <c r="G28" i="6"/>
  <c r="E28" i="6"/>
  <c r="C28" i="6"/>
  <c r="O25" i="6"/>
  <c r="M25" i="6"/>
  <c r="K25" i="6"/>
  <c r="I25" i="6"/>
  <c r="G25" i="6"/>
  <c r="E25" i="6"/>
  <c r="C25" i="6"/>
  <c r="A23" i="6"/>
  <c r="L23" i="6"/>
  <c r="A2" i="6" l="1"/>
  <c r="O19" i="6" l="1"/>
  <c r="M19" i="6"/>
  <c r="K19" i="6"/>
  <c r="I19" i="6"/>
  <c r="G19" i="6"/>
  <c r="E19" i="6"/>
  <c r="C19" i="6"/>
  <c r="O16" i="6"/>
  <c r="M16" i="6"/>
  <c r="K16" i="6"/>
  <c r="I16" i="6"/>
  <c r="G16" i="6"/>
  <c r="E16" i="6"/>
  <c r="C16" i="6"/>
  <c r="O13" i="6"/>
  <c r="M13" i="6"/>
  <c r="K13" i="6"/>
  <c r="I13" i="6"/>
  <c r="G13" i="6"/>
  <c r="E13" i="6"/>
  <c r="C13" i="6"/>
  <c r="O10" i="6"/>
  <c r="M10" i="6"/>
  <c r="K10" i="6"/>
  <c r="I10" i="6"/>
  <c r="G10" i="6"/>
  <c r="E10" i="6"/>
  <c r="C10" i="6"/>
  <c r="O7" i="6"/>
  <c r="M7" i="6"/>
  <c r="K7" i="6"/>
  <c r="I7" i="6"/>
  <c r="G7" i="6"/>
  <c r="E7" i="6"/>
  <c r="C7" i="6"/>
  <c r="O4" i="6"/>
  <c r="M4" i="6"/>
  <c r="K4" i="6"/>
  <c r="I4" i="6"/>
  <c r="G4" i="6"/>
  <c r="E4" i="6"/>
  <c r="C4" i="6"/>
</calcChain>
</file>

<file path=xl/sharedStrings.xml><?xml version="1.0" encoding="utf-8"?>
<sst xmlns="http://schemas.openxmlformats.org/spreadsheetml/2006/main" count="85" uniqueCount="8">
  <si>
    <t>LUNES</t>
  </si>
  <si>
    <t>MARTES</t>
  </si>
  <si>
    <t>MIÉRCOLES</t>
  </si>
  <si>
    <t>JUEVES</t>
  </si>
  <si>
    <t>VIERNES</t>
  </si>
  <si>
    <t>SÁBADO</t>
  </si>
  <si>
    <t>DOMINGO</t>
  </si>
  <si>
    <t>SYNCRONIZATE CON TU FORD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</si>
</sst>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
    <numFmt numFmtId="165" formatCode="mmmm\ yyyy"/>
    <numFmt numFmtId="166" formatCode="mmmm"/>
  </numFmts>
  <fonts count="33" x14ac:knownFonts="1">
    <font>
      <sz val="12"/>
      <color theme="1"/>
      <name val="Cambria"/>
      <family val="2"/>
      <scheme val="minor"/>
    </font>
    <font>
      <b/>
      <sz val="11"/>
      <color theme="0"/>
      <name val="Cambria"/>
      <family val="2"/>
      <scheme val="minor"/>
    </font>
    <font>
      <sz val="11"/>
      <name val="Cambria"/>
      <family val="2"/>
      <scheme val="minor"/>
    </font>
    <font>
      <sz val="10"/>
      <color indexed="63"/>
      <name val="Cambria"/>
      <family val="4"/>
      <scheme val="minor"/>
    </font>
    <font>
      <b/>
      <sz val="28"/>
      <color theme="1" tint="0.34998626667073579"/>
      <name val="Cambria"/>
      <family val="2"/>
      <scheme val="minor"/>
    </font>
    <font>
      <b/>
      <sz val="12"/>
      <color theme="4" tint="-0.249977111117893"/>
      <name val="Cambria"/>
      <family val="1"/>
      <scheme val="major"/>
    </font>
    <font>
      <sz val="40"/>
      <color theme="4"/>
      <name val="Cambria"/>
      <family val="1"/>
      <scheme val="major"/>
    </font>
    <font>
      <sz val="40"/>
      <color theme="4" tint="-0.249977111117893"/>
      <name val="Cambria"/>
      <family val="1"/>
      <scheme val="major"/>
    </font>
    <font>
      <sz val="11"/>
      <name val="Cambria"/>
      <family val="1"/>
      <scheme val="major"/>
    </font>
    <font>
      <sz val="10"/>
      <color theme="4" tint="-0.249977111117893"/>
      <name val="Cambria"/>
      <family val="1"/>
      <scheme val="major"/>
    </font>
    <font>
      <sz val="40"/>
      <color theme="8"/>
      <name val="Cambria"/>
      <family val="1"/>
      <scheme val="major"/>
    </font>
    <font>
      <sz val="12"/>
      <color theme="1"/>
      <name val="Cambria"/>
      <family val="1"/>
      <scheme val="major"/>
    </font>
    <font>
      <sz val="10"/>
      <name val="Cambria"/>
      <family val="1"/>
      <scheme val="major"/>
    </font>
    <font>
      <b/>
      <sz val="40"/>
      <color theme="4" tint="-0.249977111117893"/>
      <name val="Cambria"/>
      <family val="1"/>
      <scheme val="major"/>
    </font>
    <font>
      <sz val="40"/>
      <color theme="5"/>
      <name val="Cambria"/>
      <family val="1"/>
      <scheme val="major"/>
    </font>
    <font>
      <sz val="40"/>
      <color theme="5" tint="-0.249977111117893"/>
      <name val="Cambria"/>
      <family val="1"/>
      <scheme val="major"/>
    </font>
    <font>
      <b/>
      <sz val="12"/>
      <color theme="5" tint="-0.249977111117893"/>
      <name val="Cambria"/>
      <family val="1"/>
      <scheme val="major"/>
    </font>
    <font>
      <sz val="10"/>
      <color theme="5" tint="-0.249977111117893"/>
      <name val="Cambria"/>
      <family val="1"/>
      <scheme val="major"/>
    </font>
    <font>
      <sz val="40"/>
      <color theme="6"/>
      <name val="Cambria"/>
      <family val="1"/>
      <scheme val="major"/>
    </font>
    <font>
      <sz val="40"/>
      <color theme="7" tint="-0.249977111117893"/>
      <name val="Cambria"/>
      <family val="1"/>
      <scheme val="major"/>
    </font>
    <font>
      <sz val="40"/>
      <color theme="6" tint="-0.249977111117893"/>
      <name val="Cambria"/>
      <family val="1"/>
      <scheme val="major"/>
    </font>
    <font>
      <b/>
      <sz val="12"/>
      <color theme="6" tint="-0.249977111117893"/>
      <name val="Cambria"/>
      <family val="1"/>
      <scheme val="major"/>
    </font>
    <font>
      <sz val="40"/>
      <color theme="7"/>
      <name val="Cambria"/>
      <family val="1"/>
      <scheme val="major"/>
    </font>
    <font>
      <b/>
      <sz val="12"/>
      <color theme="7" tint="-0.249977111117893"/>
      <name val="Cambria"/>
      <family val="1"/>
      <scheme val="major"/>
    </font>
    <font>
      <sz val="10"/>
      <color theme="7" tint="-0.249977111117893"/>
      <name val="Cambria"/>
      <family val="1"/>
      <scheme val="major"/>
    </font>
    <font>
      <sz val="11"/>
      <name val="Cambria"/>
      <family val="1"/>
      <scheme val="minor"/>
    </font>
    <font>
      <sz val="11"/>
      <color theme="0"/>
      <name val="Cambria"/>
      <family val="1"/>
      <scheme val="minor"/>
    </font>
    <font>
      <sz val="10"/>
      <color theme="4" tint="-0.249977111117893"/>
      <name val="Cambria"/>
      <family val="1"/>
      <scheme val="minor"/>
    </font>
    <font>
      <sz val="10"/>
      <color theme="5" tint="-0.249977111117893"/>
      <name val="Cambria"/>
      <family val="1"/>
      <scheme val="minor"/>
    </font>
    <font>
      <sz val="10"/>
      <color theme="6" tint="-0.249977111117893"/>
      <name val="Cambria"/>
      <family val="1"/>
      <scheme val="minor"/>
    </font>
    <font>
      <sz val="10"/>
      <color theme="7" tint="-0.249977111117893"/>
      <name val="Cambria"/>
      <family val="1"/>
      <scheme val="minor"/>
    </font>
    <font>
      <sz val="11"/>
      <color theme="7" tint="-0.249977111117893"/>
      <name val="Cambria"/>
      <family val="1"/>
      <scheme val="major"/>
    </font>
    <font>
      <b/>
      <sz val="16"/>
      <color theme="4" tint="-0.249977111117893"/>
      <name val="Cambria"/>
      <family val="1"/>
      <scheme val="major"/>
    </font>
  </fonts>
  <fills count="9">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bgColor indexed="64"/>
      </patternFill>
    </fill>
  </fills>
  <borders count="2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style="thin">
        <color theme="4" tint="-0.24994659260841701"/>
      </top>
      <bottom/>
      <diagonal/>
    </border>
    <border>
      <left/>
      <right style="thin">
        <color theme="4" tint="-0.24994659260841701"/>
      </right>
      <top/>
      <bottom/>
      <diagonal/>
    </border>
    <border>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top style="thin">
        <color theme="4" tint="-0.24994659260841701"/>
      </top>
      <bottom/>
      <diagonal/>
    </border>
    <border>
      <left/>
      <right/>
      <top/>
      <bottom style="thin">
        <color theme="4" tint="-0.24994659260841701"/>
      </bottom>
      <diagonal/>
    </border>
    <border>
      <left/>
      <right style="thin">
        <color theme="5" tint="-0.24994659260841701"/>
      </right>
      <top style="thin">
        <color theme="5" tint="-0.24994659260841701"/>
      </top>
      <bottom/>
      <diagonal/>
    </border>
    <border>
      <left/>
      <right style="thin">
        <color theme="5" tint="-0.24994659260841701"/>
      </right>
      <top/>
      <bottom/>
      <diagonal/>
    </border>
    <border>
      <left style="thin">
        <color theme="5" tint="-0.24994659260841701"/>
      </left>
      <right style="thin">
        <color theme="5" tint="-0.24994659260841701"/>
      </right>
      <top/>
      <bottom/>
      <diagonal/>
    </border>
    <border>
      <left style="thin">
        <color theme="5" tint="-0.24994659260841701"/>
      </left>
      <right/>
      <top style="thin">
        <color theme="5" tint="-0.24994659260841701"/>
      </top>
      <bottom/>
      <diagonal/>
    </border>
    <border>
      <left/>
      <right/>
      <top style="thin">
        <color theme="5" tint="-0.24994659260841701"/>
      </top>
      <bottom/>
      <diagonal/>
    </border>
    <border>
      <left/>
      <right style="thin">
        <color theme="6" tint="-0.24994659260841701"/>
      </right>
      <top/>
      <bottom/>
      <diagonal/>
    </border>
    <border>
      <left style="thin">
        <color theme="6" tint="-0.24994659260841701"/>
      </left>
      <right style="thin">
        <color theme="6" tint="-0.24994659260841701"/>
      </right>
      <top/>
      <bottom/>
      <diagonal/>
    </border>
    <border>
      <left/>
      <right style="thin">
        <color theme="6" tint="-0.24994659260841701"/>
      </right>
      <top style="thin">
        <color theme="6" tint="-0.24994659260841701"/>
      </top>
      <bottom/>
      <diagonal/>
    </border>
    <border>
      <left/>
      <right/>
      <top style="thin">
        <color theme="6" tint="-0.24994659260841701"/>
      </top>
      <bottom/>
      <diagonal/>
    </border>
    <border>
      <left/>
      <right style="thin">
        <color theme="7" tint="-0.24994659260841701"/>
      </right>
      <top style="thin">
        <color theme="7" tint="-0.24994659260841701"/>
      </top>
      <bottom/>
      <diagonal/>
    </border>
    <border>
      <left/>
      <right/>
      <top style="thin">
        <color theme="7" tint="-0.24994659260841701"/>
      </top>
      <bottom/>
      <diagonal/>
    </border>
    <border>
      <left/>
      <right style="thin">
        <color theme="7" tint="-0.24994659260841701"/>
      </right>
      <top/>
      <bottom/>
      <diagonal/>
    </border>
    <border>
      <left style="thin">
        <color theme="7" tint="-0.24994659260841701"/>
      </left>
      <right style="thin">
        <color theme="7" tint="-0.24994659260841701"/>
      </right>
      <top/>
      <bottom/>
      <diagonal/>
    </border>
  </borders>
  <cellStyleXfs count="5">
    <xf numFmtId="0" fontId="0" fillId="0" borderId="0"/>
    <xf numFmtId="0" fontId="2" fillId="0" borderId="0"/>
    <xf numFmtId="0" fontId="1" fillId="2" borderId="1" applyNumberFormat="0" applyAlignment="0" applyProtection="0"/>
    <xf numFmtId="0" fontId="3" fillId="3" borderId="0" applyNumberFormat="0" applyBorder="0" applyAlignment="0" applyProtection="0"/>
    <xf numFmtId="0" fontId="4" fillId="0" borderId="0" applyNumberFormat="0" applyFill="0" applyAlignment="0" applyProtection="0"/>
  </cellStyleXfs>
  <cellXfs count="77">
    <xf numFmtId="0" fontId="0" fillId="0" borderId="0" xfId="0"/>
    <xf numFmtId="165" fontId="10" fillId="0" borderId="0" xfId="1" applyNumberFormat="1" applyFont="1" applyBorder="1" applyAlignment="1">
      <alignment vertical="center"/>
    </xf>
    <xf numFmtId="0" fontId="8" fillId="0" borderId="0" xfId="1" applyFont="1"/>
    <xf numFmtId="0" fontId="11" fillId="0" borderId="0" xfId="0" applyFont="1"/>
    <xf numFmtId="166" fontId="11" fillId="0" borderId="0" xfId="0" applyNumberFormat="1" applyFont="1"/>
    <xf numFmtId="0" fontId="11" fillId="0" borderId="0" xfId="0" applyFont="1" applyAlignment="1">
      <alignment horizontal="center"/>
    </xf>
    <xf numFmtId="0" fontId="8" fillId="0" borderId="0" xfId="1" applyFont="1" applyAlignment="1">
      <alignment horizontal="center"/>
    </xf>
    <xf numFmtId="0" fontId="12" fillId="0" borderId="0" xfId="1" applyFont="1" applyAlignment="1">
      <alignment horizontal="center"/>
    </xf>
    <xf numFmtId="0" fontId="12" fillId="0" borderId="0" xfId="1" applyFont="1"/>
    <xf numFmtId="165" fontId="13" fillId="0" borderId="0" xfId="1" applyNumberFormat="1" applyFont="1" applyBorder="1" applyAlignment="1">
      <alignment vertical="center"/>
    </xf>
    <xf numFmtId="0" fontId="8" fillId="0" borderId="0" xfId="1" applyFont="1"/>
    <xf numFmtId="0" fontId="8" fillId="0" borderId="0" xfId="1" applyFont="1"/>
    <xf numFmtId="0" fontId="8" fillId="0" borderId="0" xfId="1" applyFont="1" applyAlignment="1">
      <alignment vertical="top"/>
    </xf>
    <xf numFmtId="165" fontId="13" fillId="0" borderId="0" xfId="1" applyNumberFormat="1" applyFont="1" applyBorder="1" applyAlignment="1">
      <alignment vertical="top"/>
    </xf>
    <xf numFmtId="165" fontId="10" fillId="0" borderId="0" xfId="1" applyNumberFormat="1" applyFont="1" applyBorder="1" applyAlignment="1">
      <alignment vertical="top"/>
    </xf>
    <xf numFmtId="164" fontId="26" fillId="4" borderId="4" xfId="1" applyNumberFormat="1" applyFont="1" applyFill="1" applyBorder="1" applyAlignment="1">
      <alignment horizontal="center" vertical="top" wrapText="1"/>
    </xf>
    <xf numFmtId="164" fontId="26" fillId="4" borderId="3" xfId="1" applyNumberFormat="1" applyFont="1" applyFill="1" applyBorder="1" applyAlignment="1">
      <alignment horizontal="center" vertical="top" wrapText="1"/>
    </xf>
    <xf numFmtId="0" fontId="25" fillId="0" borderId="0" xfId="1" applyFont="1"/>
    <xf numFmtId="164" fontId="26" fillId="5" borderId="8" xfId="1" applyNumberFormat="1" applyFont="1" applyFill="1" applyBorder="1" applyAlignment="1">
      <alignment horizontal="center" vertical="top" wrapText="1"/>
    </xf>
    <xf numFmtId="164" fontId="26" fillId="6" borderId="15" xfId="1" applyNumberFormat="1" applyFont="1" applyFill="1" applyBorder="1" applyAlignment="1">
      <alignment horizontal="center" vertical="top" wrapText="1"/>
    </xf>
    <xf numFmtId="164" fontId="26" fillId="7" borderId="17" xfId="1" applyNumberFormat="1" applyFont="1" applyFill="1" applyBorder="1" applyAlignment="1">
      <alignment horizontal="center" vertical="top" wrapText="1"/>
    </xf>
    <xf numFmtId="0" fontId="31" fillId="0" borderId="0" xfId="1" applyFont="1"/>
    <xf numFmtId="0" fontId="27" fillId="0" borderId="2" xfId="1" applyFont="1" applyBorder="1" applyAlignment="1">
      <alignment horizontal="center"/>
    </xf>
    <xf numFmtId="164" fontId="27" fillId="0" borderId="6" xfId="1" applyNumberFormat="1" applyFont="1" applyFill="1" applyBorder="1" applyAlignment="1">
      <alignment horizontal="center" vertical="top" wrapText="1"/>
    </xf>
    <xf numFmtId="164" fontId="27" fillId="0" borderId="2" xfId="1" applyNumberFormat="1" applyFont="1" applyFill="1" applyBorder="1" applyAlignment="1">
      <alignment horizontal="center" vertical="top" wrapText="1"/>
    </xf>
    <xf numFmtId="0" fontId="9" fillId="0" borderId="0" xfId="1" applyFont="1"/>
    <xf numFmtId="0" fontId="30" fillId="0" borderId="18" xfId="1" applyFont="1" applyBorder="1" applyAlignment="1">
      <alignment horizontal="center"/>
    </xf>
    <xf numFmtId="164" fontId="30" fillId="0" borderId="18" xfId="1" applyNumberFormat="1" applyFont="1" applyFill="1" applyBorder="1" applyAlignment="1">
      <alignment horizontal="center" vertical="top" wrapText="1"/>
    </xf>
    <xf numFmtId="0" fontId="24" fillId="0" borderId="0" xfId="1" applyFont="1"/>
    <xf numFmtId="0" fontId="30" fillId="0" borderId="0" xfId="1" applyFont="1"/>
    <xf numFmtId="0" fontId="29" fillId="0" borderId="16" xfId="1" applyFont="1" applyBorder="1" applyAlignment="1">
      <alignment horizontal="center"/>
    </xf>
    <xf numFmtId="164" fontId="29" fillId="0" borderId="16" xfId="1" applyNumberFormat="1" applyFont="1" applyFill="1" applyBorder="1" applyAlignment="1">
      <alignment horizontal="center" vertical="top" wrapText="1"/>
    </xf>
    <xf numFmtId="0" fontId="29" fillId="0" borderId="0" xfId="1" applyFont="1"/>
    <xf numFmtId="0" fontId="28" fillId="0" borderId="12" xfId="1" applyFont="1" applyBorder="1" applyAlignment="1">
      <alignment horizontal="center"/>
    </xf>
    <xf numFmtId="164" fontId="28" fillId="0" borderId="11" xfId="1" applyNumberFormat="1" applyFont="1" applyFill="1" applyBorder="1" applyAlignment="1">
      <alignment horizontal="center" vertical="top" wrapText="1"/>
    </xf>
    <xf numFmtId="164" fontId="28" fillId="0" borderId="12" xfId="1" applyNumberFormat="1" applyFont="1" applyFill="1" applyBorder="1" applyAlignment="1">
      <alignment horizontal="center" vertical="top" wrapText="1"/>
    </xf>
    <xf numFmtId="0" fontId="17" fillId="0" borderId="0" xfId="1" applyFont="1"/>
    <xf numFmtId="0" fontId="27" fillId="0" borderId="0" xfId="1" applyFont="1"/>
    <xf numFmtId="164" fontId="26" fillId="8" borderId="15" xfId="1" applyNumberFormat="1" applyFont="1" applyFill="1" applyBorder="1" applyAlignment="1">
      <alignment horizontal="center" vertical="top" wrapText="1"/>
    </xf>
    <xf numFmtId="0" fontId="27" fillId="0" borderId="0" xfId="3" applyFont="1" applyFill="1" applyBorder="1" applyAlignment="1">
      <alignment horizontal="center" vertical="top" wrapText="1"/>
    </xf>
    <xf numFmtId="0" fontId="27" fillId="0" borderId="3" xfId="1" applyFont="1" applyFill="1" applyBorder="1" applyAlignment="1">
      <alignment horizontal="left" vertical="top" wrapText="1"/>
    </xf>
    <xf numFmtId="0" fontId="27" fillId="0" borderId="5" xfId="1" applyFont="1" applyFill="1" applyBorder="1" applyAlignment="1">
      <alignment horizontal="left" vertical="top" wrapText="1"/>
    </xf>
    <xf numFmtId="0" fontId="27" fillId="0" borderId="5" xfId="2" applyFont="1" applyFill="1" applyBorder="1" applyAlignment="1">
      <alignment horizontal="left" vertical="top" wrapText="1"/>
    </xf>
    <xf numFmtId="0" fontId="27" fillId="0" borderId="0" xfId="1" applyFont="1" applyFill="1" applyBorder="1" applyAlignment="1">
      <alignment horizontal="center" vertical="top" wrapText="1"/>
    </xf>
    <xf numFmtId="0" fontId="27" fillId="0" borderId="5" xfId="3" applyFont="1" applyFill="1" applyBorder="1" applyAlignment="1">
      <alignment horizontal="left" vertical="top" wrapText="1"/>
    </xf>
    <xf numFmtId="0" fontId="5" fillId="0" borderId="0" xfId="2" applyFont="1" applyFill="1" applyBorder="1" applyAlignment="1">
      <alignment horizontal="center"/>
    </xf>
    <xf numFmtId="0" fontId="5" fillId="0" borderId="7" xfId="2" applyFont="1" applyFill="1" applyBorder="1" applyAlignment="1">
      <alignment horizontal="center"/>
    </xf>
    <xf numFmtId="0" fontId="30" fillId="0" borderId="20" xfId="2" applyFont="1" applyFill="1" applyBorder="1" applyAlignment="1">
      <alignment horizontal="left" vertical="top" wrapText="1"/>
    </xf>
    <xf numFmtId="0" fontId="7" fillId="0" borderId="0" xfId="1" applyNumberFormat="1" applyFont="1" applyBorder="1" applyAlignment="1">
      <alignment vertical="top"/>
    </xf>
    <xf numFmtId="165" fontId="6" fillId="0" borderId="0" xfId="1" applyNumberFormat="1" applyFont="1" applyBorder="1" applyAlignment="1">
      <alignment horizontal="left" vertical="top" indent="2"/>
    </xf>
    <xf numFmtId="0" fontId="30" fillId="0" borderId="19" xfId="1" applyFont="1" applyFill="1" applyBorder="1" applyAlignment="1">
      <alignment horizontal="left" vertical="top" wrapText="1"/>
    </xf>
    <xf numFmtId="0" fontId="30" fillId="0" borderId="20" xfId="1" applyFont="1" applyFill="1" applyBorder="1" applyAlignment="1">
      <alignment horizontal="left" vertical="top" wrapText="1"/>
    </xf>
    <xf numFmtId="0" fontId="30" fillId="0" borderId="20" xfId="3" applyFont="1" applyFill="1" applyBorder="1" applyAlignment="1">
      <alignment horizontal="left" vertical="top" wrapText="1"/>
    </xf>
    <xf numFmtId="0" fontId="30" fillId="0" borderId="0" xfId="1" applyFont="1" applyFill="1" applyBorder="1" applyAlignment="1">
      <alignment horizontal="center" vertical="top" wrapText="1"/>
    </xf>
    <xf numFmtId="0" fontId="30" fillId="0" borderId="0" xfId="3" applyFont="1" applyFill="1" applyBorder="1" applyAlignment="1">
      <alignment horizontal="center" vertical="top" wrapText="1"/>
    </xf>
    <xf numFmtId="0" fontId="19" fillId="0" borderId="0" xfId="1" applyNumberFormat="1" applyFont="1" applyBorder="1" applyAlignment="1">
      <alignment vertical="top"/>
    </xf>
    <xf numFmtId="0" fontId="23" fillId="0" borderId="0" xfId="2" applyFont="1" applyFill="1" applyBorder="1" applyAlignment="1">
      <alignment horizontal="center"/>
    </xf>
    <xf numFmtId="165" fontId="22" fillId="0" borderId="0" xfId="1" applyNumberFormat="1" applyFont="1" applyBorder="1" applyAlignment="1">
      <alignment horizontal="left" vertical="top" indent="2"/>
    </xf>
    <xf numFmtId="0" fontId="29" fillId="0" borderId="14" xfId="2" applyFont="1" applyFill="1" applyBorder="1" applyAlignment="1">
      <alignment horizontal="left" vertical="top" wrapText="1"/>
    </xf>
    <xf numFmtId="0" fontId="29" fillId="0" borderId="13" xfId="1" applyFont="1" applyFill="1" applyBorder="1" applyAlignment="1">
      <alignment horizontal="left" vertical="top" wrapText="1"/>
    </xf>
    <xf numFmtId="0" fontId="29" fillId="0" borderId="14" xfId="1" applyFont="1" applyFill="1" applyBorder="1" applyAlignment="1">
      <alignment horizontal="left" vertical="top" wrapText="1"/>
    </xf>
    <xf numFmtId="0" fontId="29" fillId="0" borderId="14" xfId="3" applyFont="1" applyFill="1" applyBorder="1" applyAlignment="1">
      <alignment horizontal="left" vertical="top" wrapText="1"/>
    </xf>
    <xf numFmtId="0" fontId="29" fillId="0" borderId="0" xfId="1" applyFont="1" applyFill="1" applyBorder="1" applyAlignment="1">
      <alignment horizontal="center" vertical="top" wrapText="1"/>
    </xf>
    <xf numFmtId="0" fontId="29" fillId="0" borderId="0" xfId="3" applyFont="1" applyFill="1" applyBorder="1" applyAlignment="1">
      <alignment horizontal="center" vertical="top" wrapText="1"/>
    </xf>
    <xf numFmtId="0" fontId="20" fillId="0" borderId="0" xfId="1" applyNumberFormat="1" applyFont="1" applyBorder="1" applyAlignment="1">
      <alignment vertical="top"/>
    </xf>
    <xf numFmtId="0" fontId="21" fillId="0" borderId="0" xfId="2" applyFont="1" applyFill="1" applyBorder="1" applyAlignment="1">
      <alignment horizontal="center"/>
    </xf>
    <xf numFmtId="165" fontId="18" fillId="0" borderId="0" xfId="1" applyNumberFormat="1" applyFont="1" applyBorder="1" applyAlignment="1">
      <alignment horizontal="left" vertical="top" indent="2"/>
    </xf>
    <xf numFmtId="0" fontId="28" fillId="0" borderId="10" xfId="2"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0" xfId="1" applyFont="1" applyFill="1" applyBorder="1" applyAlignment="1">
      <alignment horizontal="left" vertical="top" wrapText="1"/>
    </xf>
    <xf numFmtId="0" fontId="28" fillId="0" borderId="10" xfId="3" applyFont="1" applyFill="1" applyBorder="1" applyAlignment="1">
      <alignment horizontal="left" vertical="top" wrapText="1"/>
    </xf>
    <xf numFmtId="0" fontId="28" fillId="0" borderId="0" xfId="1" applyFont="1" applyFill="1" applyBorder="1" applyAlignment="1">
      <alignment horizontal="center" vertical="top" wrapText="1"/>
    </xf>
    <xf numFmtId="0" fontId="28" fillId="0" borderId="0" xfId="3" applyFont="1" applyFill="1" applyBorder="1" applyAlignment="1">
      <alignment horizontal="center" vertical="top" wrapText="1"/>
    </xf>
    <xf numFmtId="0" fontId="15" fillId="0" borderId="0" xfId="1" applyNumberFormat="1" applyFont="1" applyBorder="1" applyAlignment="1">
      <alignment vertical="top"/>
    </xf>
    <xf numFmtId="0" fontId="16" fillId="0" borderId="0" xfId="2" applyFont="1" applyFill="1" applyBorder="1" applyAlignment="1">
      <alignment horizontal="center"/>
    </xf>
    <xf numFmtId="165" fontId="14" fillId="0" borderId="0" xfId="1" applyNumberFormat="1" applyFont="1" applyBorder="1" applyAlignment="1">
      <alignment horizontal="left" vertical="top" indent="2"/>
    </xf>
    <xf numFmtId="165" fontId="32" fillId="0" borderId="0" xfId="1" applyNumberFormat="1" applyFont="1" applyBorder="1" applyAlignment="1">
      <alignment horizontal="center" vertical="center" wrapText="1"/>
    </xf>
  </cellXfs>
  <cellStyles count="5">
    <cellStyle name="40% - Accent1 2" xfId="3"/>
    <cellStyle name="Accent1 2" xfId="2"/>
    <cellStyle name="Heading 1 2" xfId="4"/>
    <cellStyle name="Normal" xfId="0" builtinId="0" customBuiltin="1"/>
    <cellStyle name="Normal 2" xfId="1"/>
  </cellStyles>
  <dxfs count="47">
    <dxf>
      <font>
        <color theme="0"/>
      </font>
      <fill>
        <patternFill>
          <bgColor theme="0" tint="-0.14996795556505021"/>
        </patternFill>
      </fill>
    </dxf>
    <dxf>
      <font>
        <b/>
        <i val="0"/>
        <color theme="0"/>
      </font>
      <fill>
        <patternFill>
          <bgColor theme="4"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7"/>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7"/>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7"/>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6"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6"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6"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5"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5"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5"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4" tint="-0.24994659260841701"/>
        </patternFill>
      </fill>
    </dxf>
    <dxf>
      <font>
        <color theme="0"/>
      </font>
      <fill>
        <patternFill>
          <bgColor theme="0" tint="-0.14996795556505021"/>
        </patternFill>
      </fill>
    </dxf>
    <dxf>
      <font>
        <color theme="0"/>
      </font>
      <fill>
        <patternFill>
          <bgColor theme="0" tint="-0.14996795556505021"/>
        </patternFill>
      </fill>
    </dxf>
    <dxf>
      <font>
        <b/>
        <i val="0"/>
        <color theme="0"/>
      </font>
      <fill>
        <patternFill>
          <bgColor theme="4" tint="-0.24994659260841701"/>
        </patternFill>
      </fill>
    </dxf>
    <dxf>
      <font>
        <color theme="0"/>
      </font>
      <fill>
        <patternFill>
          <bgColor theme="0" tint="-0.14996795556505021"/>
        </patternFill>
      </fill>
    </dxf>
    <dxf>
      <font>
        <b/>
        <color theme="1"/>
      </font>
      <border diagonalUp="0" diagonalDown="0">
        <left/>
        <right/>
        <top/>
        <bottom/>
        <vertical/>
        <horizontal/>
      </border>
    </dxf>
    <dxf>
      <font>
        <b/>
        <color theme="1"/>
      </font>
      <border>
        <top style="double">
          <color theme="6" tint="-0.24994659260841701"/>
        </top>
      </border>
    </dxf>
    <dxf>
      <font>
        <color theme="0"/>
      </font>
      <fill>
        <patternFill patternType="solid">
          <fgColor theme="4"/>
          <bgColor theme="7"/>
        </patternFill>
      </fill>
      <border diagonalUp="0" diagonalDown="0">
        <left/>
        <right/>
        <top/>
        <bottom/>
        <vertical/>
        <horizontal/>
      </border>
    </dxf>
    <dxf>
      <font>
        <color theme="1"/>
      </font>
      <fill>
        <patternFill>
          <bgColor theme="0"/>
        </patternFill>
      </fill>
      <border>
        <left style="thin">
          <color theme="9" tint="0.59996337778862885"/>
        </left>
        <right style="thin">
          <color theme="9" tint="0.59996337778862885"/>
        </right>
        <top style="thin">
          <color theme="9" tint="0.59996337778862885"/>
        </top>
        <bottom style="thin">
          <color theme="9" tint="0.59996337778862885"/>
        </bottom>
        <vertical/>
        <horizontal style="dashDotDot">
          <color theme="9" tint="0.59996337778862885"/>
        </horizontal>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9" tint="-0.249977111117893"/>
      </font>
    </dxf>
    <dxf>
      <font>
        <b/>
        <color theme="9" tint="-0.249977111117893"/>
      </font>
    </dxf>
    <dxf>
      <font>
        <b/>
        <color theme="9" tint="-0.249977111117893"/>
      </font>
      <border>
        <top style="thin">
          <color theme="9"/>
        </top>
      </border>
    </dxf>
    <dxf>
      <font>
        <b/>
        <color theme="9" tint="-0.249977111117893"/>
      </font>
      <border>
        <bottom style="thin">
          <color theme="9"/>
        </bottom>
      </border>
    </dxf>
    <dxf>
      <font>
        <color theme="9" tint="-0.249977111117893"/>
      </font>
      <fill>
        <patternFill>
          <bgColor theme="0"/>
        </patternFill>
      </fill>
      <border>
        <top style="thin">
          <color theme="9"/>
        </top>
        <bottom style="thin">
          <color theme="9"/>
        </bottom>
      </border>
    </dxf>
  </dxfs>
  <tableStyles count="2" defaultTableStyle="TableStyleMedium2" defaultPivotStyle="PivotStyleLight16">
    <tableStyle name="TableStyleLight7 2" pivot="0" count="7">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TableStyleLight9 2" pivot="0" count="4">
      <tableStyleElement type="wholeTable" dxfId="39"/>
      <tableStyleElement type="headerRow" dxfId="38"/>
      <tableStyleElement type="totalRow" dxfId="37"/>
      <tableStyleElement type="firstColumn" dxfId="36"/>
    </tableStyle>
  </tableStyles>
  <colors>
    <mruColors>
      <color rgb="FFF45500"/>
      <color rgb="FF3F8583"/>
      <color rgb="FFB1CFCE"/>
      <color rgb="FFD9D9D9"/>
      <color rgb="FF136C69"/>
      <color rgb="FF56B053"/>
      <color rgb="FFC17529"/>
      <color rgb="FFFDFDFD"/>
      <color rgb="FFA19574"/>
      <color rgb="FFEAE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6" fmlaLink="$L$2" max="2999" min="1900" page="10" val="2015"/>
</file>

<file path=xl/drawings/drawing1.xml><?xml version="1.0" encoding="utf-8"?>
<xdr:wsDr xmlns:xdr="http://schemas.openxmlformats.org/drawingml/2006/spreadsheetDrawing" xmlns:a="http://schemas.openxmlformats.org/drawingml/2006/main">
  <xdr:twoCellAnchor>
    <xdr:from>
      <xdr:col>1</xdr:col>
      <xdr:colOff>4064</xdr:colOff>
      <xdr:row>2</xdr:row>
      <xdr:rowOff>0</xdr:rowOff>
    </xdr:from>
    <xdr:to>
      <xdr:col>15</xdr:col>
      <xdr:colOff>13737</xdr:colOff>
      <xdr:row>2</xdr:row>
      <xdr:rowOff>22858</xdr:rowOff>
    </xdr:to>
    <xdr:sp macro="" textlink="">
      <xdr:nvSpPr>
        <xdr:cNvPr id="2" name="Rectángulo 1" title="Contraste de colores invernales detrás de la imagen"/>
        <xdr:cNvSpPr/>
      </xdr:nvSpPr>
      <xdr:spPr>
        <a:xfrm>
          <a:off x="327914" y="895348"/>
          <a:ext cx="7277248" cy="356616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4064</xdr:colOff>
      <xdr:row>23</xdr:row>
      <xdr:rowOff>0</xdr:rowOff>
    </xdr:from>
    <xdr:to>
      <xdr:col>15</xdr:col>
      <xdr:colOff>13737</xdr:colOff>
      <xdr:row>23</xdr:row>
      <xdr:rowOff>22858</xdr:rowOff>
    </xdr:to>
    <xdr:sp macro="" textlink="">
      <xdr:nvSpPr>
        <xdr:cNvPr id="7" name="Rectángulo 6" title="Contraste de colores invernales detrás de la imagen"/>
        <xdr:cNvSpPr/>
      </xdr:nvSpPr>
      <xdr:spPr>
        <a:xfrm>
          <a:off x="327914" y="11782423"/>
          <a:ext cx="7277248" cy="356616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44</xdr:row>
      <xdr:rowOff>0</xdr:rowOff>
    </xdr:from>
    <xdr:to>
      <xdr:col>15</xdr:col>
      <xdr:colOff>11049</xdr:colOff>
      <xdr:row>44</xdr:row>
      <xdr:rowOff>19050</xdr:rowOff>
    </xdr:to>
    <xdr:sp macro="" textlink="">
      <xdr:nvSpPr>
        <xdr:cNvPr id="11" name="Rectángulo 10" title="Contraste de colores primaverales detrás de la imagen"/>
        <xdr:cNvSpPr/>
      </xdr:nvSpPr>
      <xdr:spPr>
        <a:xfrm>
          <a:off x="323850" y="22669499"/>
          <a:ext cx="7278624" cy="3562351"/>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65</xdr:row>
      <xdr:rowOff>0</xdr:rowOff>
    </xdr:from>
    <xdr:to>
      <xdr:col>15</xdr:col>
      <xdr:colOff>11049</xdr:colOff>
      <xdr:row>65</xdr:row>
      <xdr:rowOff>19050</xdr:rowOff>
    </xdr:to>
    <xdr:sp macro="" textlink="">
      <xdr:nvSpPr>
        <xdr:cNvPr id="15" name="Rectángulo 14" title="Contraste de colores primaverales detrás de la imagen"/>
        <xdr:cNvSpPr/>
      </xdr:nvSpPr>
      <xdr:spPr>
        <a:xfrm>
          <a:off x="323850" y="33556574"/>
          <a:ext cx="7278624" cy="3562351"/>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86</xdr:row>
      <xdr:rowOff>0</xdr:rowOff>
    </xdr:from>
    <xdr:to>
      <xdr:col>15</xdr:col>
      <xdr:colOff>11049</xdr:colOff>
      <xdr:row>86</xdr:row>
      <xdr:rowOff>19050</xdr:rowOff>
    </xdr:to>
    <xdr:sp macro="" textlink="">
      <xdr:nvSpPr>
        <xdr:cNvPr id="19" name="Rectángulo 18" title="Contraste de colores primaverales detrás de la imagen"/>
        <xdr:cNvSpPr/>
      </xdr:nvSpPr>
      <xdr:spPr>
        <a:xfrm>
          <a:off x="323850" y="44443649"/>
          <a:ext cx="7278624" cy="3562351"/>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107</xdr:row>
      <xdr:rowOff>0</xdr:rowOff>
    </xdr:from>
    <xdr:to>
      <xdr:col>15</xdr:col>
      <xdr:colOff>11049</xdr:colOff>
      <xdr:row>107</xdr:row>
      <xdr:rowOff>19050</xdr:rowOff>
    </xdr:to>
    <xdr:sp macro="" textlink="">
      <xdr:nvSpPr>
        <xdr:cNvPr id="23" name="Rectángulo 22" title="Contraste de colores veraniegos detrás de la imagen"/>
        <xdr:cNvSpPr/>
      </xdr:nvSpPr>
      <xdr:spPr>
        <a:xfrm>
          <a:off x="323850" y="55330724"/>
          <a:ext cx="7278624" cy="3562351"/>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128</xdr:row>
      <xdr:rowOff>0</xdr:rowOff>
    </xdr:from>
    <xdr:to>
      <xdr:col>15</xdr:col>
      <xdr:colOff>11049</xdr:colOff>
      <xdr:row>128</xdr:row>
      <xdr:rowOff>19050</xdr:rowOff>
    </xdr:to>
    <xdr:sp macro="" textlink="">
      <xdr:nvSpPr>
        <xdr:cNvPr id="27" name="Rectángulo 26" title="Contraste de colores veraniegos detrás de la imagen"/>
        <xdr:cNvSpPr/>
      </xdr:nvSpPr>
      <xdr:spPr>
        <a:xfrm>
          <a:off x="323850" y="66217799"/>
          <a:ext cx="7278624" cy="3562351"/>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149</xdr:row>
      <xdr:rowOff>0</xdr:rowOff>
    </xdr:from>
    <xdr:to>
      <xdr:col>15</xdr:col>
      <xdr:colOff>11049</xdr:colOff>
      <xdr:row>149</xdr:row>
      <xdr:rowOff>19050</xdr:rowOff>
    </xdr:to>
    <xdr:sp macro="" textlink="">
      <xdr:nvSpPr>
        <xdr:cNvPr id="31" name="Rectángulo 30" title="Contraste de colores veraniegos detrás de la imagen"/>
        <xdr:cNvSpPr/>
      </xdr:nvSpPr>
      <xdr:spPr>
        <a:xfrm>
          <a:off x="323850" y="77104874"/>
          <a:ext cx="7278624" cy="3562351"/>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170</xdr:row>
      <xdr:rowOff>0</xdr:rowOff>
    </xdr:from>
    <xdr:to>
      <xdr:col>15</xdr:col>
      <xdr:colOff>11049</xdr:colOff>
      <xdr:row>170</xdr:row>
      <xdr:rowOff>19050</xdr:rowOff>
    </xdr:to>
    <xdr:sp macro="" textlink="">
      <xdr:nvSpPr>
        <xdr:cNvPr id="35" name="Rectángulo 34" title="Contraste de colores otoñales detrás de la imagen"/>
        <xdr:cNvSpPr/>
      </xdr:nvSpPr>
      <xdr:spPr>
        <a:xfrm>
          <a:off x="323850" y="87991949"/>
          <a:ext cx="7278624" cy="3562351"/>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191</xdr:row>
      <xdr:rowOff>0</xdr:rowOff>
    </xdr:from>
    <xdr:to>
      <xdr:col>15</xdr:col>
      <xdr:colOff>11049</xdr:colOff>
      <xdr:row>191</xdr:row>
      <xdr:rowOff>19050</xdr:rowOff>
    </xdr:to>
    <xdr:sp macro="" textlink="">
      <xdr:nvSpPr>
        <xdr:cNvPr id="39" name="Rectángulo 38" title="Contraste de colores otoñales detrás de la imagen"/>
        <xdr:cNvSpPr/>
      </xdr:nvSpPr>
      <xdr:spPr>
        <a:xfrm>
          <a:off x="323850" y="98879024"/>
          <a:ext cx="7278624" cy="3562351"/>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212</xdr:row>
      <xdr:rowOff>0</xdr:rowOff>
    </xdr:from>
    <xdr:to>
      <xdr:col>15</xdr:col>
      <xdr:colOff>11049</xdr:colOff>
      <xdr:row>212</xdr:row>
      <xdr:rowOff>19050</xdr:rowOff>
    </xdr:to>
    <xdr:sp macro="" textlink="">
      <xdr:nvSpPr>
        <xdr:cNvPr id="43" name="Rectángulo 42" title="Contraste de colores otoñales detrás de la imagen"/>
        <xdr:cNvSpPr/>
      </xdr:nvSpPr>
      <xdr:spPr>
        <a:xfrm>
          <a:off x="323850" y="109766099"/>
          <a:ext cx="7278624" cy="3562351"/>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4064</xdr:colOff>
      <xdr:row>233</xdr:row>
      <xdr:rowOff>0</xdr:rowOff>
    </xdr:from>
    <xdr:to>
      <xdr:col>15</xdr:col>
      <xdr:colOff>13737</xdr:colOff>
      <xdr:row>233</xdr:row>
      <xdr:rowOff>62992</xdr:rowOff>
    </xdr:to>
    <xdr:sp macro="" textlink="">
      <xdr:nvSpPr>
        <xdr:cNvPr id="59" name="Rectángulo 58" title="Contraste de colores invernales detrás de la imagen"/>
        <xdr:cNvSpPr/>
      </xdr:nvSpPr>
      <xdr:spPr>
        <a:xfrm>
          <a:off x="327914" y="120653173"/>
          <a:ext cx="7277248" cy="360629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1</xdr:row>
          <xdr:rowOff>142875</xdr:rowOff>
        </xdr:from>
        <xdr:to>
          <xdr:col>16</xdr:col>
          <xdr:colOff>104775</xdr:colOff>
          <xdr:row>1</xdr:row>
          <xdr:rowOff>523875</xdr:rowOff>
        </xdr:to>
        <xdr:sp macro="" textlink="">
          <xdr:nvSpPr>
            <xdr:cNvPr id="1025" name="Control de número 1" descr="Control de número. Utilice el Control de número para cambiar el año natural o el tipo de año deseado en la celda L2 "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Thatch">
  <a:themeElements>
    <a:clrScheme name="Family Calendar 1">
      <a:dk1>
        <a:sysClr val="windowText" lastClr="000000"/>
      </a:dk1>
      <a:lt1>
        <a:sysClr val="window" lastClr="FFFFFF"/>
      </a:lt1>
      <a:dk2>
        <a:srgbClr val="4E5B6F"/>
      </a:dk2>
      <a:lt2>
        <a:srgbClr val="D6ECFF"/>
      </a:lt2>
      <a:accent1>
        <a:srgbClr val="56B0AD"/>
      </a:accent1>
      <a:accent2>
        <a:srgbClr val="74AA15"/>
      </a:accent2>
      <a:accent3>
        <a:srgbClr val="F4DB0B"/>
      </a:accent3>
      <a:accent4>
        <a:srgbClr val="F45500"/>
      </a:accent4>
      <a:accent5>
        <a:srgbClr val="EB8803"/>
      </a:accent5>
      <a:accent6>
        <a:srgbClr val="7030A0"/>
      </a:accent6>
      <a:hlink>
        <a:srgbClr val="425EA9"/>
      </a:hlink>
      <a:folHlink>
        <a:srgbClr val="AAB8DE"/>
      </a:folHlink>
    </a:clrScheme>
    <a:fontScheme name="Family Calendar 1">
      <a:majorFont>
        <a:latin typeface="Cambria"/>
        <a:ea typeface=""/>
        <a:cs typeface=""/>
      </a:majorFont>
      <a:minorFont>
        <a:latin typeface="Cambria"/>
        <a:ea typeface=""/>
        <a:cs typeface=""/>
      </a:minorFont>
    </a:fontScheme>
    <a:fmtScheme name="Thatch">
      <a:fillStyleLst>
        <a:solidFill>
          <a:schemeClr val="phClr"/>
        </a:solidFill>
        <a:gradFill rotWithShape="1">
          <a:gsLst>
            <a:gs pos="0">
              <a:schemeClr val="phClr">
                <a:tint val="79000"/>
                <a:satMod val="180000"/>
              </a:schemeClr>
            </a:gs>
            <a:gs pos="65000">
              <a:schemeClr val="phClr">
                <a:tint val="52000"/>
                <a:satMod val="250000"/>
              </a:schemeClr>
            </a:gs>
            <a:gs pos="100000">
              <a:schemeClr val="phClr">
                <a:tint val="29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15875" cap="flat" cmpd="sng" algn="ctr">
          <a:solidFill>
            <a:schemeClr val="phClr"/>
          </a:solidFill>
          <a:prstDash val="solid"/>
        </a:ln>
        <a:ln w="38100" cap="flat" cmpd="sng" algn="ctr">
          <a:solidFill>
            <a:schemeClr val="phClr"/>
          </a:solidFill>
          <a:prstDash val="solid"/>
        </a:ln>
      </a:lnStyleLst>
      <a:effectStyleLst>
        <a:effectStyle>
          <a:effectLst>
            <a:outerShdw blurRad="63500" dist="25400" dir="5400000" rotWithShape="0">
              <a:srgbClr val="000000">
                <a:alpha val="43000"/>
              </a:srgbClr>
            </a:outerShdw>
          </a:effectLst>
        </a:effectStyle>
        <a:effectStyle>
          <a:effectLst>
            <a:outerShdw blurRad="63500" dist="25400" dir="5400000" rotWithShape="0">
              <a:srgbClr val="000000">
                <a:alpha val="43000"/>
              </a:srgbClr>
            </a:outerShdw>
          </a:effectLst>
          <a:scene3d>
            <a:camera prst="orthographicFront">
              <a:rot lat="0" lon="0" rev="0"/>
            </a:camera>
            <a:lightRig rig="brightRoom" dir="t">
              <a:rot lat="0" lon="0" rev="8700000"/>
            </a:lightRig>
          </a:scene3d>
          <a:sp3d contourW="12700" prstMaterial="dkEdge">
            <a:bevelT w="0" h="0" prst="relaxedInset"/>
            <a:contourClr>
              <a:schemeClr val="phClr">
                <a:shade val="65000"/>
                <a:satMod val="150000"/>
              </a:schemeClr>
            </a:contourClr>
          </a:sp3d>
        </a:effectStyle>
        <a:effectStyle>
          <a:effectLst>
            <a:outerShdw blurRad="63500" dist="25400" dir="5400000" rotWithShape="0">
              <a:srgbClr val="000000">
                <a:alpha val="43000"/>
              </a:srgbClr>
            </a:outerShdw>
          </a:effectLst>
          <a:scene3d>
            <a:camera prst="orthographicFront">
              <a:rot lat="0" lon="0" rev="0"/>
            </a:camera>
            <a:lightRig rig="glow" dir="t">
              <a:rot lat="0" lon="0" rev="13200000"/>
            </a:lightRig>
          </a:scene3d>
          <a:sp3d prstMaterial="dkEdge">
            <a:bevelT w="63500" h="50800" prst="relaxedInset"/>
          </a:sp3d>
        </a:effectStyle>
      </a:effectStyleLst>
      <a:bgFillStyleLst>
        <a:solidFill>
          <a:schemeClr val="phClr"/>
        </a:solidFill>
        <a:gradFill rotWithShape="1">
          <a:gsLst>
            <a:gs pos="0">
              <a:schemeClr val="phClr">
                <a:tint val="85000"/>
                <a:shade val="95000"/>
                <a:satMod val="200000"/>
              </a:schemeClr>
            </a:gs>
            <a:gs pos="53000">
              <a:schemeClr val="phClr">
                <a:shade val="60000"/>
                <a:satMod val="220000"/>
              </a:schemeClr>
            </a:gs>
            <a:gs pos="100000">
              <a:schemeClr val="phClr">
                <a:shade val="45000"/>
                <a:satMod val="220000"/>
              </a:schemeClr>
            </a:gs>
          </a:gsLst>
          <a:lin ang="16200000" scaled="0"/>
        </a:gradFill>
        <a:gradFill rotWithShape="1">
          <a:gsLst>
            <a:gs pos="0">
              <a:schemeClr val="phClr">
                <a:tint val="83000"/>
                <a:shade val="97000"/>
                <a:satMod val="230000"/>
              </a:schemeClr>
            </a:gs>
            <a:gs pos="100000">
              <a:schemeClr val="phClr">
                <a:shade val="35000"/>
                <a:satMod val="250000"/>
              </a:schemeClr>
            </a:gs>
          </a:gsLst>
          <a:path path="circle">
            <a:fillToRect l="15000" t="50000" r="85000" b="6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autoPageBreaks="0"/>
  </sheetPr>
  <dimension ref="A1:V252"/>
  <sheetViews>
    <sheetView showGridLines="0" tabSelected="1" zoomScaleNormal="100" workbookViewId="0">
      <selection activeCell="V5" sqref="V5"/>
    </sheetView>
  </sheetViews>
  <sheetFormatPr baseColWidth="10" defaultColWidth="6.6640625" defaultRowHeight="14.25" x14ac:dyDescent="0.2"/>
  <cols>
    <col min="1" max="1" width="3.77734375" style="2" customWidth="1"/>
    <col min="2" max="2" width="9.33203125" style="2" customWidth="1"/>
    <col min="3" max="3" width="2.77734375" style="2" customWidth="1"/>
    <col min="4" max="4" width="9.33203125" style="2" customWidth="1"/>
    <col min="5" max="5" width="2.77734375" style="2" customWidth="1"/>
    <col min="6" max="6" width="9.33203125" style="2" customWidth="1"/>
    <col min="7" max="7" width="2.77734375" style="2" customWidth="1"/>
    <col min="8" max="8" width="9.33203125" style="2" customWidth="1"/>
    <col min="9" max="9" width="2.77734375" style="2" customWidth="1"/>
    <col min="10" max="10" width="9.33203125" style="2" customWidth="1"/>
    <col min="11" max="11" width="2.77734375" style="2" customWidth="1"/>
    <col min="12" max="12" width="9.33203125" style="2" customWidth="1"/>
    <col min="13" max="13" width="2.77734375" style="2" customWidth="1"/>
    <col min="14" max="14" width="9.33203125" style="2" customWidth="1"/>
    <col min="15" max="15" width="2.77734375" style="2" customWidth="1"/>
    <col min="16" max="16" width="1.21875" style="2" customWidth="1"/>
    <col min="17" max="17" width="3.109375" style="2" customWidth="1"/>
    <col min="18" max="16384" width="6.6640625" style="2"/>
  </cols>
  <sheetData>
    <row r="1" spans="1:22" s="10" customFormat="1" ht="15.75" customHeight="1" x14ac:dyDescent="0.2">
      <c r="H1" s="76" t="s">
        <v>7</v>
      </c>
      <c r="I1" s="76"/>
      <c r="J1" s="76"/>
      <c r="K1" s="76"/>
    </row>
    <row r="2" spans="1:22" ht="54" customHeight="1" x14ac:dyDescent="0.2">
      <c r="A2" s="49" t="str">
        <f>TEXT(DATE(Añonatural,1,1),"mmmm")</f>
        <v>enero</v>
      </c>
      <c r="B2" s="49"/>
      <c r="C2" s="49"/>
      <c r="D2" s="49"/>
      <c r="E2" s="49"/>
      <c r="F2" s="49"/>
      <c r="G2" s="49"/>
      <c r="H2" s="76"/>
      <c r="I2" s="76"/>
      <c r="J2" s="76"/>
      <c r="K2" s="76"/>
      <c r="L2" s="48">
        <v>2015</v>
      </c>
      <c r="M2" s="48"/>
      <c r="N2" s="48"/>
      <c r="O2" s="48"/>
      <c r="P2" s="48"/>
    </row>
    <row r="3" spans="1:22" s="3" customFormat="1" ht="27" customHeight="1" x14ac:dyDescent="0.25">
      <c r="B3" s="46" t="s">
        <v>0</v>
      </c>
      <c r="C3" s="46"/>
      <c r="D3" s="45" t="s">
        <v>1</v>
      </c>
      <c r="E3" s="45"/>
      <c r="F3" s="45" t="s">
        <v>2</v>
      </c>
      <c r="G3" s="45"/>
      <c r="H3" s="45" t="s">
        <v>3</v>
      </c>
      <c r="I3" s="45"/>
      <c r="J3" s="45" t="s">
        <v>4</v>
      </c>
      <c r="K3" s="45"/>
      <c r="L3" s="45" t="s">
        <v>5</v>
      </c>
      <c r="M3" s="45"/>
      <c r="N3" s="45" t="s">
        <v>6</v>
      </c>
      <c r="O3" s="45"/>
      <c r="P3" s="2"/>
      <c r="Q3" s="4"/>
      <c r="U3" s="2"/>
      <c r="V3" s="2"/>
    </row>
    <row r="4" spans="1:22" s="5" customFormat="1" ht="16.5" customHeight="1" x14ac:dyDescent="0.25">
      <c r="B4" s="22"/>
      <c r="C4" s="15">
        <f>IF(DAY(JanSun1)=1,JanSun1-6,JanSun1+1)</f>
        <v>42002</v>
      </c>
      <c r="D4" s="23"/>
      <c r="E4" s="15">
        <f>IF(DAY(JanSun1)=1,JanSun1-5,JanSun1+2)</f>
        <v>42003</v>
      </c>
      <c r="F4" s="23"/>
      <c r="G4" s="15">
        <f>IF(DAY(JanSun1)=1,JanSun1-4,JanSun1+3)</f>
        <v>42004</v>
      </c>
      <c r="H4" s="23"/>
      <c r="I4" s="15">
        <f>IF(DAY(JanSun1)=1,JanSun1-3,JanSun1+4)</f>
        <v>42005</v>
      </c>
      <c r="J4" s="23"/>
      <c r="K4" s="15">
        <f>IF(DAY(JanSun1)=1,JanSun1-2,JanSun1+5)</f>
        <v>42006</v>
      </c>
      <c r="L4" s="23"/>
      <c r="M4" s="15">
        <f>IF(DAY(JanSun1)=1,JanSun1-1,JanSun1+6)</f>
        <v>42007</v>
      </c>
      <c r="N4" s="23"/>
      <c r="O4" s="15">
        <f>IF(DAY(JanSun1)=1,JanSun1,JanSun1+7)</f>
        <v>42008</v>
      </c>
      <c r="P4" s="6"/>
      <c r="Q4" s="6"/>
      <c r="U4" s="7"/>
      <c r="V4" s="6"/>
    </row>
    <row r="5" spans="1:22" s="8" customFormat="1" ht="55.5" customHeight="1" x14ac:dyDescent="0.25">
      <c r="A5" s="3"/>
      <c r="B5" s="40"/>
      <c r="C5" s="41"/>
      <c r="D5" s="41"/>
      <c r="E5" s="41"/>
      <c r="F5" s="41"/>
      <c r="G5" s="41"/>
      <c r="H5" s="41"/>
      <c r="I5" s="41"/>
      <c r="J5" s="41"/>
      <c r="K5" s="41"/>
      <c r="L5" s="44"/>
      <c r="M5" s="44"/>
      <c r="N5" s="44"/>
      <c r="O5" s="44"/>
    </row>
    <row r="6" spans="1:22" s="8" customFormat="1" ht="8.25" customHeight="1" x14ac:dyDescent="0.25">
      <c r="A6" s="3"/>
      <c r="B6" s="43"/>
      <c r="C6" s="43"/>
      <c r="D6" s="43"/>
      <c r="E6" s="43"/>
      <c r="F6" s="43"/>
      <c r="G6" s="43"/>
      <c r="H6" s="43"/>
      <c r="I6" s="43"/>
      <c r="J6" s="43"/>
      <c r="K6" s="43"/>
      <c r="L6" s="39"/>
      <c r="M6" s="39"/>
      <c r="N6" s="39"/>
      <c r="O6" s="39"/>
    </row>
    <row r="7" spans="1:22" s="6" customFormat="1" ht="16.5" customHeight="1" x14ac:dyDescent="0.25">
      <c r="A7" s="5"/>
      <c r="B7" s="24"/>
      <c r="C7" s="15">
        <f>IF(DAY(JanSun1)=1,JanSun1+1,JanSun1+8)</f>
        <v>42009</v>
      </c>
      <c r="D7" s="23"/>
      <c r="E7" s="15">
        <f>IF(DAY(JanSun1)=1,JanSun1+2,JanSun1+9)</f>
        <v>42010</v>
      </c>
      <c r="F7" s="23"/>
      <c r="G7" s="15">
        <f>IF(DAY(JanSun1)=1,JanSun1+3,JanSun1+10)</f>
        <v>42011</v>
      </c>
      <c r="H7" s="23"/>
      <c r="I7" s="15">
        <f>IF(DAY(JanSun1)=1,JanSun1+4,JanSun1+11)</f>
        <v>42012</v>
      </c>
      <c r="J7" s="23"/>
      <c r="K7" s="15">
        <f>IF(DAY(JanSun1)=1,JanSun1+5,JanSun1+12)</f>
        <v>42013</v>
      </c>
      <c r="L7" s="23"/>
      <c r="M7" s="15">
        <f>IF(DAY(JanSun1)=1,JanSun1+6,JanSun1+13)</f>
        <v>42014</v>
      </c>
      <c r="N7" s="23"/>
      <c r="O7" s="16">
        <f>IF(DAY(JanSun1)=1,JanSun1+7,JanSun1+14)</f>
        <v>42015</v>
      </c>
    </row>
    <row r="8" spans="1:22" ht="55.5" customHeight="1" x14ac:dyDescent="0.25">
      <c r="A8" s="3"/>
      <c r="B8" s="40"/>
      <c r="C8" s="41"/>
      <c r="D8" s="41"/>
      <c r="E8" s="41"/>
      <c r="F8" s="41"/>
      <c r="G8" s="41"/>
      <c r="H8" s="41"/>
      <c r="I8" s="41"/>
      <c r="J8" s="41"/>
      <c r="K8" s="41"/>
      <c r="L8" s="44"/>
      <c r="M8" s="44"/>
      <c r="N8" s="44"/>
      <c r="O8" s="44"/>
    </row>
    <row r="9" spans="1:22" ht="8.25" customHeight="1" x14ac:dyDescent="0.25">
      <c r="A9" s="3"/>
      <c r="B9" s="43"/>
      <c r="C9" s="43"/>
      <c r="D9" s="43"/>
      <c r="E9" s="43"/>
      <c r="F9" s="43"/>
      <c r="G9" s="43"/>
      <c r="H9" s="43"/>
      <c r="I9" s="43"/>
      <c r="J9" s="43"/>
      <c r="K9" s="43"/>
      <c r="L9" s="39"/>
      <c r="M9" s="39"/>
      <c r="N9" s="39"/>
      <c r="O9" s="39"/>
    </row>
    <row r="10" spans="1:22" s="6" customFormat="1" ht="16.5" customHeight="1" x14ac:dyDescent="0.25">
      <c r="A10" s="5"/>
      <c r="B10" s="24"/>
      <c r="C10" s="15">
        <f>IF(DAY(JanSun1)=1,JanSun1+8,JanSun1+15)</f>
        <v>42016</v>
      </c>
      <c r="D10" s="23"/>
      <c r="E10" s="15">
        <f>IF(DAY(JanSun1)=1,JanSun1+9,JanSun1+16)</f>
        <v>42017</v>
      </c>
      <c r="F10" s="23"/>
      <c r="G10" s="15">
        <f>IF(DAY(JanSun1)=1,JanSun1+10,JanSun1+17)</f>
        <v>42018</v>
      </c>
      <c r="H10" s="23"/>
      <c r="I10" s="15">
        <f>IF(DAY(JanSun1)=1,JanSun1+11,JanSun1+18)</f>
        <v>42019</v>
      </c>
      <c r="J10" s="23"/>
      <c r="K10" s="15">
        <f>IF(DAY(JanSun1)=1,JanSun1+12,JanSun1+19)</f>
        <v>42020</v>
      </c>
      <c r="L10" s="23"/>
      <c r="M10" s="15">
        <f>IF(DAY(JanSun1)=1,JanSun1+13,JanSun1+20)</f>
        <v>42021</v>
      </c>
      <c r="N10" s="23"/>
      <c r="O10" s="15">
        <f>IF(DAY(JanSun1)=1,JanSun1+14,JanSun1+21)</f>
        <v>42022</v>
      </c>
    </row>
    <row r="11" spans="1:22" ht="55.5" customHeight="1" x14ac:dyDescent="0.25">
      <c r="A11" s="3"/>
      <c r="B11" s="40"/>
      <c r="C11" s="41"/>
      <c r="D11" s="41"/>
      <c r="E11" s="41"/>
      <c r="F11" s="41"/>
      <c r="G11" s="41"/>
      <c r="H11" s="41"/>
      <c r="I11" s="41"/>
      <c r="J11" s="41"/>
      <c r="K11" s="41"/>
      <c r="L11" s="44"/>
      <c r="M11" s="44"/>
      <c r="N11" s="44"/>
      <c r="O11" s="44"/>
    </row>
    <row r="12" spans="1:22" ht="8.25" customHeight="1" x14ac:dyDescent="0.25">
      <c r="A12" s="3"/>
      <c r="B12" s="43"/>
      <c r="C12" s="43"/>
      <c r="D12" s="43"/>
      <c r="E12" s="43"/>
      <c r="F12" s="43"/>
      <c r="G12" s="43"/>
      <c r="H12" s="43"/>
      <c r="I12" s="43"/>
      <c r="J12" s="43"/>
      <c r="K12" s="43"/>
      <c r="L12" s="39"/>
      <c r="M12" s="39"/>
      <c r="N12" s="39"/>
      <c r="O12" s="39"/>
    </row>
    <row r="13" spans="1:22" s="6" customFormat="1" ht="16.5" customHeight="1" x14ac:dyDescent="0.25">
      <c r="A13" s="5"/>
      <c r="B13" s="24"/>
      <c r="C13" s="15">
        <f>IF(DAY(JanSun1)=1,JanSun1+15,JanSun1+22)</f>
        <v>42023</v>
      </c>
      <c r="D13" s="23"/>
      <c r="E13" s="15">
        <f>IF(DAY(JanSun1)=1,JanSun1+16,JanSun1+23)</f>
        <v>42024</v>
      </c>
      <c r="F13" s="23"/>
      <c r="G13" s="15">
        <f>IF(DAY(JanSun1)=1,JanSun1+17,JanSun1+24)</f>
        <v>42025</v>
      </c>
      <c r="H13" s="23"/>
      <c r="I13" s="15">
        <f>IF(DAY(JanSun1)=1,JanSun1+18,JanSun1+25)</f>
        <v>42026</v>
      </c>
      <c r="J13" s="23"/>
      <c r="K13" s="15">
        <f>IF(DAY(JanSun1)=1,JanSun1+19,JanSun1+26)</f>
        <v>42027</v>
      </c>
      <c r="L13" s="23"/>
      <c r="M13" s="15">
        <f>IF(DAY(JanSun1)=1,JanSun1+20,JanSun1+27)</f>
        <v>42028</v>
      </c>
      <c r="N13" s="23"/>
      <c r="O13" s="15">
        <f>IF(DAY(JanSun1)=1,JanSun1+21,JanSun1+28)</f>
        <v>42029</v>
      </c>
    </row>
    <row r="14" spans="1:22" ht="55.5" customHeight="1" x14ac:dyDescent="0.25">
      <c r="A14" s="3"/>
      <c r="B14" s="40"/>
      <c r="C14" s="41"/>
      <c r="D14" s="41"/>
      <c r="E14" s="41"/>
      <c r="F14" s="41"/>
      <c r="G14" s="41"/>
      <c r="H14" s="41"/>
      <c r="I14" s="41"/>
      <c r="J14" s="41"/>
      <c r="K14" s="41"/>
      <c r="L14" s="44"/>
      <c r="M14" s="44"/>
      <c r="N14" s="44"/>
      <c r="O14" s="44"/>
    </row>
    <row r="15" spans="1:22" ht="8.25" customHeight="1" x14ac:dyDescent="0.25">
      <c r="A15" s="3"/>
      <c r="B15" s="43"/>
      <c r="C15" s="43"/>
      <c r="D15" s="43"/>
      <c r="E15" s="43"/>
      <c r="F15" s="43"/>
      <c r="G15" s="43"/>
      <c r="H15" s="43"/>
      <c r="I15" s="43"/>
      <c r="J15" s="43"/>
      <c r="K15" s="43"/>
      <c r="L15" s="39"/>
      <c r="M15" s="39"/>
      <c r="N15" s="39"/>
      <c r="O15" s="39"/>
    </row>
    <row r="16" spans="1:22" s="6" customFormat="1" ht="16.5" customHeight="1" x14ac:dyDescent="0.25">
      <c r="A16" s="5"/>
      <c r="B16" s="24"/>
      <c r="C16" s="15">
        <f>IF(DAY(JanSun1)=1,JanSun1+22,JanSun1+29)</f>
        <v>42030</v>
      </c>
      <c r="D16" s="23"/>
      <c r="E16" s="15">
        <f>IF(DAY(JanSun1)=1,JanSun1+23,JanSun1+30)</f>
        <v>42031</v>
      </c>
      <c r="F16" s="23"/>
      <c r="G16" s="15">
        <f>IF(DAY(JanSun1)=1,JanSun1+24,JanSun1+31)</f>
        <v>42032</v>
      </c>
      <c r="H16" s="23"/>
      <c r="I16" s="15">
        <f>IF(DAY(JanSun1)=1,JanSun1+25,JanSun1+32)</f>
        <v>42033</v>
      </c>
      <c r="J16" s="23"/>
      <c r="K16" s="15">
        <f>IF(DAY(JanSun1)=1,JanSun1+26,JanSun1+33)</f>
        <v>42034</v>
      </c>
      <c r="L16" s="23"/>
      <c r="M16" s="15">
        <f>IF(DAY(JanSun1)=1,JanSun1+27,JanSun1+34)</f>
        <v>42035</v>
      </c>
      <c r="N16" s="23"/>
      <c r="O16" s="15">
        <f>IF(DAY(JanSun1)=1,JanSun1+28,JanSun1+35)</f>
        <v>42036</v>
      </c>
    </row>
    <row r="17" spans="1:22" ht="55.5" customHeight="1" x14ac:dyDescent="0.25">
      <c r="A17" s="3"/>
      <c r="B17" s="40"/>
      <c r="C17" s="41"/>
      <c r="D17" s="41"/>
      <c r="E17" s="41"/>
      <c r="F17" s="41"/>
      <c r="G17" s="41"/>
      <c r="H17" s="41"/>
      <c r="I17" s="41"/>
      <c r="J17" s="41"/>
      <c r="K17" s="41"/>
      <c r="L17" s="44"/>
      <c r="M17" s="44"/>
      <c r="N17" s="44"/>
      <c r="O17" s="44"/>
    </row>
    <row r="18" spans="1:22" ht="8.25" customHeight="1" x14ac:dyDescent="0.25">
      <c r="A18" s="3"/>
      <c r="B18" s="43"/>
      <c r="C18" s="43"/>
      <c r="D18" s="43"/>
      <c r="E18" s="43"/>
      <c r="F18" s="43"/>
      <c r="G18" s="43"/>
      <c r="H18" s="43"/>
      <c r="I18" s="43"/>
      <c r="J18" s="43"/>
      <c r="K18" s="43"/>
      <c r="L18" s="39"/>
      <c r="M18" s="39"/>
      <c r="N18" s="39"/>
      <c r="O18" s="39"/>
    </row>
    <row r="19" spans="1:22" s="6" customFormat="1" ht="16.5" customHeight="1" x14ac:dyDescent="0.25">
      <c r="A19" s="5"/>
      <c r="B19" s="24"/>
      <c r="C19" s="15">
        <f>IF(DAY(JanSun1)=1,JanSun1+29,JanSun1+36)</f>
        <v>42037</v>
      </c>
      <c r="D19" s="23"/>
      <c r="E19" s="15">
        <f>IF(DAY(JanSun1)=1,JanSun1+30,JanSun1+37)</f>
        <v>42038</v>
      </c>
      <c r="F19" s="23"/>
      <c r="G19" s="15">
        <f>IF(DAY(JanSun1)=1,JanSun1+31,JanSun1+38)</f>
        <v>42039</v>
      </c>
      <c r="H19" s="23"/>
      <c r="I19" s="15">
        <f>IF(DAY(JanSun1)=1,JanSun1+32,JanSun1+39)</f>
        <v>42040</v>
      </c>
      <c r="J19" s="24"/>
      <c r="K19" s="15">
        <f>IF(DAY(JanSun1)=1,JanSun1+33,JanSun1+40)</f>
        <v>42041</v>
      </c>
      <c r="L19" s="23"/>
      <c r="M19" s="15">
        <f>IF(DAY(JanSun1)=1,JanSun1+34,JanSun1+41)</f>
        <v>42042</v>
      </c>
      <c r="N19" s="23"/>
      <c r="O19" s="15">
        <f>IF(DAY(JanSun1)=1,JanSun1+35,JanSun1+42)</f>
        <v>42043</v>
      </c>
    </row>
    <row r="20" spans="1:22" ht="55.5" customHeight="1" x14ac:dyDescent="0.25">
      <c r="A20" s="3"/>
      <c r="B20" s="40"/>
      <c r="C20" s="41"/>
      <c r="D20" s="41"/>
      <c r="E20" s="41"/>
      <c r="F20" s="42"/>
      <c r="G20" s="42"/>
      <c r="H20" s="42"/>
      <c r="I20" s="42"/>
      <c r="J20" s="42"/>
      <c r="K20" s="42"/>
      <c r="L20" s="42"/>
      <c r="M20" s="42"/>
      <c r="N20" s="42"/>
      <c r="O20" s="42"/>
    </row>
    <row r="21" spans="1:22" ht="7.5" customHeight="1" x14ac:dyDescent="0.2">
      <c r="B21" s="37"/>
      <c r="C21" s="37"/>
      <c r="D21" s="37"/>
      <c r="E21" s="37"/>
      <c r="F21" s="37"/>
      <c r="G21" s="37"/>
      <c r="H21" s="37"/>
      <c r="I21" s="37"/>
      <c r="J21" s="37"/>
      <c r="K21" s="37"/>
      <c r="L21" s="37"/>
      <c r="M21" s="37"/>
      <c r="N21" s="37"/>
      <c r="O21" s="37"/>
    </row>
    <row r="22" spans="1:22" s="11" customFormat="1" x14ac:dyDescent="0.2"/>
    <row r="23" spans="1:22" s="11" customFormat="1" ht="54" customHeight="1" x14ac:dyDescent="0.2">
      <c r="A23" s="49" t="str">
        <f>TEXT(DATE(Añonatural,2,1),"mmmm")</f>
        <v>febrero</v>
      </c>
      <c r="B23" s="49"/>
      <c r="C23" s="49"/>
      <c r="D23" s="49"/>
      <c r="E23" s="49"/>
      <c r="F23" s="49"/>
      <c r="G23" s="49"/>
      <c r="H23" s="9"/>
      <c r="I23" s="1"/>
      <c r="J23" s="1"/>
      <c r="L23" s="48">
        <f>Añonatural</f>
        <v>2015</v>
      </c>
      <c r="M23" s="48"/>
      <c r="N23" s="48"/>
      <c r="O23" s="48"/>
      <c r="P23" s="48"/>
    </row>
    <row r="24" spans="1:22" s="3" customFormat="1" ht="27" customHeight="1" x14ac:dyDescent="0.25">
      <c r="B24" s="46" t="s">
        <v>0</v>
      </c>
      <c r="C24" s="46"/>
      <c r="D24" s="45" t="s">
        <v>1</v>
      </c>
      <c r="E24" s="45"/>
      <c r="F24" s="45" t="s">
        <v>2</v>
      </c>
      <c r="G24" s="45"/>
      <c r="H24" s="45" t="s">
        <v>3</v>
      </c>
      <c r="I24" s="45"/>
      <c r="J24" s="45" t="s">
        <v>4</v>
      </c>
      <c r="K24" s="45"/>
      <c r="L24" s="45" t="s">
        <v>5</v>
      </c>
      <c r="M24" s="45"/>
      <c r="N24" s="45" t="s">
        <v>6</v>
      </c>
      <c r="O24" s="45"/>
      <c r="P24" s="11"/>
      <c r="Q24" s="4"/>
      <c r="U24" s="11"/>
      <c r="V24" s="11"/>
    </row>
    <row r="25" spans="1:22" s="5" customFormat="1" ht="16.5" customHeight="1" x14ac:dyDescent="0.25">
      <c r="B25" s="22"/>
      <c r="C25" s="15">
        <f>IF(DAY(FebSun1)=1,FebSun1-6,FebSun1+1)</f>
        <v>42030</v>
      </c>
      <c r="D25" s="23"/>
      <c r="E25" s="15">
        <f>IF(DAY(FebSun1)=1,FebSun1-5,FebSun1+2)</f>
        <v>42031</v>
      </c>
      <c r="F25" s="23"/>
      <c r="G25" s="15">
        <f>IF(DAY(FebSun1)=1,FebSun1-4,FebSun1+3)</f>
        <v>42032</v>
      </c>
      <c r="H25" s="23"/>
      <c r="I25" s="15">
        <f>IF(DAY(FebSun1)=1,FebSun1-3,FebSun1+4)</f>
        <v>42033</v>
      </c>
      <c r="J25" s="23"/>
      <c r="K25" s="15">
        <f>IF(DAY(FebSun1)=1,FebSun1-2,FebSun1+5)</f>
        <v>42034</v>
      </c>
      <c r="L25" s="23"/>
      <c r="M25" s="15">
        <f>IF(DAY(FebSun1)=1,FebSun1-1,FebSun1+6)</f>
        <v>42035</v>
      </c>
      <c r="N25" s="23"/>
      <c r="O25" s="15">
        <f>IF(DAY(FebSun1)=1,FebSun1,FebSun1+7)</f>
        <v>42036</v>
      </c>
      <c r="P25" s="6"/>
      <c r="Q25" s="6"/>
      <c r="U25" s="7"/>
      <c r="V25" s="6"/>
    </row>
    <row r="26" spans="1:22" s="8" customFormat="1" ht="55.5" customHeight="1" x14ac:dyDescent="0.25">
      <c r="A26" s="3"/>
      <c r="B26" s="40"/>
      <c r="C26" s="41"/>
      <c r="D26" s="41"/>
      <c r="E26" s="41"/>
      <c r="F26" s="41"/>
      <c r="G26" s="41"/>
      <c r="H26" s="41"/>
      <c r="I26" s="41"/>
      <c r="J26" s="41"/>
      <c r="K26" s="41"/>
      <c r="L26" s="44"/>
      <c r="M26" s="44"/>
      <c r="N26" s="44"/>
      <c r="O26" s="44"/>
    </row>
    <row r="27" spans="1:22" s="8" customFormat="1" ht="8.25" customHeight="1" x14ac:dyDescent="0.25">
      <c r="A27" s="3"/>
      <c r="B27" s="43"/>
      <c r="C27" s="43"/>
      <c r="D27" s="43"/>
      <c r="E27" s="43"/>
      <c r="F27" s="43"/>
      <c r="G27" s="43"/>
      <c r="H27" s="43"/>
      <c r="I27" s="43"/>
      <c r="J27" s="43"/>
      <c r="K27" s="43"/>
      <c r="L27" s="39"/>
      <c r="M27" s="39"/>
      <c r="N27" s="39"/>
      <c r="O27" s="39"/>
    </row>
    <row r="28" spans="1:22" s="6" customFormat="1" ht="16.5" customHeight="1" x14ac:dyDescent="0.25">
      <c r="A28" s="5"/>
      <c r="B28" s="24"/>
      <c r="C28" s="15">
        <f>IF(DAY(FebSun1)=1,FebSun1+1,FebSun1+8)</f>
        <v>42037</v>
      </c>
      <c r="D28" s="23"/>
      <c r="E28" s="15">
        <f>IF(DAY(FebSun1)=1,FebSun1+2,FebSun1+9)</f>
        <v>42038</v>
      </c>
      <c r="F28" s="23"/>
      <c r="G28" s="15">
        <f>IF(DAY(FebSun1)=1,FebSun1+3,FebSun1+10)</f>
        <v>42039</v>
      </c>
      <c r="H28" s="23"/>
      <c r="I28" s="15">
        <f>IF(DAY(FebSun1)=1,FebSun1+4,FebSun1+11)</f>
        <v>42040</v>
      </c>
      <c r="J28" s="23"/>
      <c r="K28" s="15">
        <f>IF(DAY(FebSun1)=1,FebSun1+5,FebSun1+12)</f>
        <v>42041</v>
      </c>
      <c r="L28" s="23"/>
      <c r="M28" s="15">
        <f>IF(DAY(FebSun1)=1,FebSun1+6,FebSun1+13)</f>
        <v>42042</v>
      </c>
      <c r="N28" s="23"/>
      <c r="O28" s="16">
        <f>IF(DAY(FebSun1)=1,FebSun1+7,FebSun1+14)</f>
        <v>42043</v>
      </c>
    </row>
    <row r="29" spans="1:22" s="11" customFormat="1" ht="55.5" customHeight="1" x14ac:dyDescent="0.25">
      <c r="A29" s="3"/>
      <c r="B29" s="40"/>
      <c r="C29" s="41"/>
      <c r="D29" s="41"/>
      <c r="E29" s="41"/>
      <c r="F29" s="41"/>
      <c r="G29" s="41"/>
      <c r="H29" s="41"/>
      <c r="I29" s="41"/>
      <c r="J29" s="41"/>
      <c r="K29" s="41"/>
      <c r="L29" s="44"/>
      <c r="M29" s="44"/>
      <c r="N29" s="44"/>
      <c r="O29" s="44"/>
    </row>
    <row r="30" spans="1:22" s="11" customFormat="1" ht="8.25" customHeight="1" x14ac:dyDescent="0.25">
      <c r="A30" s="3"/>
      <c r="B30" s="43"/>
      <c r="C30" s="43"/>
      <c r="D30" s="43"/>
      <c r="E30" s="43"/>
      <c r="F30" s="43"/>
      <c r="G30" s="43"/>
      <c r="H30" s="43"/>
      <c r="I30" s="43"/>
      <c r="J30" s="43"/>
      <c r="K30" s="43"/>
      <c r="L30" s="39"/>
      <c r="M30" s="39"/>
      <c r="N30" s="39"/>
      <c r="O30" s="39"/>
    </row>
    <row r="31" spans="1:22" s="6" customFormat="1" ht="16.5" customHeight="1" x14ac:dyDescent="0.25">
      <c r="A31" s="5"/>
      <c r="B31" s="24"/>
      <c r="C31" s="15">
        <f>IF(DAY(FebSun1)=1,FebSun1+8,FebSun1+15)</f>
        <v>42044</v>
      </c>
      <c r="D31" s="23"/>
      <c r="E31" s="15">
        <f>IF(DAY(FebSun1)=1,FebSun1+9,FebSun1+16)</f>
        <v>42045</v>
      </c>
      <c r="F31" s="23"/>
      <c r="G31" s="15">
        <f>IF(DAY(FebSun1)=1,FebSun1+10,FebSun1+17)</f>
        <v>42046</v>
      </c>
      <c r="H31" s="23"/>
      <c r="I31" s="15">
        <f>IF(DAY(FebSun1)=1,FebSun1+11,FebSun1+18)</f>
        <v>42047</v>
      </c>
      <c r="J31" s="23"/>
      <c r="K31" s="15">
        <f>IF(DAY(FebSun1)=1,FebSun1+12,FebSun1+19)</f>
        <v>42048</v>
      </c>
      <c r="L31" s="23"/>
      <c r="M31" s="15">
        <f>IF(DAY(FebSun1)=1,FebSun1+13,FebSun1+20)</f>
        <v>42049</v>
      </c>
      <c r="N31" s="23"/>
      <c r="O31" s="15">
        <f>IF(DAY(FebSun1)=1,FebSun1+14,FebSun1+21)</f>
        <v>42050</v>
      </c>
    </row>
    <row r="32" spans="1:22" s="11" customFormat="1" ht="55.5" customHeight="1" x14ac:dyDescent="0.25">
      <c r="A32" s="3"/>
      <c r="B32" s="40"/>
      <c r="C32" s="41"/>
      <c r="D32" s="41"/>
      <c r="E32" s="41"/>
      <c r="F32" s="41"/>
      <c r="G32" s="41"/>
      <c r="H32" s="41"/>
      <c r="I32" s="41"/>
      <c r="J32" s="41"/>
      <c r="K32" s="41"/>
      <c r="L32" s="44"/>
      <c r="M32" s="44"/>
      <c r="N32" s="44"/>
      <c r="O32" s="44"/>
    </row>
    <row r="33" spans="1:22" s="11" customFormat="1" ht="8.25" customHeight="1" x14ac:dyDescent="0.25">
      <c r="A33" s="3"/>
      <c r="B33" s="43"/>
      <c r="C33" s="43"/>
      <c r="D33" s="43"/>
      <c r="E33" s="43"/>
      <c r="F33" s="43"/>
      <c r="G33" s="43"/>
      <c r="H33" s="43"/>
      <c r="I33" s="43"/>
      <c r="J33" s="43"/>
      <c r="K33" s="43"/>
      <c r="L33" s="39"/>
      <c r="M33" s="39"/>
      <c r="N33" s="39"/>
      <c r="O33" s="39"/>
    </row>
    <row r="34" spans="1:22" s="6" customFormat="1" ht="16.5" customHeight="1" x14ac:dyDescent="0.25">
      <c r="A34" s="5"/>
      <c r="B34" s="24"/>
      <c r="C34" s="15">
        <f>IF(DAY(FebSun1)=1,FebSun1+15,FebSun1+22)</f>
        <v>42051</v>
      </c>
      <c r="D34" s="23"/>
      <c r="E34" s="15">
        <f>IF(DAY(FebSun1)=1,FebSun1+16,FebSun1+23)</f>
        <v>42052</v>
      </c>
      <c r="F34" s="23"/>
      <c r="G34" s="15">
        <f>IF(DAY(FebSun1)=1,FebSun1+17,FebSun1+24)</f>
        <v>42053</v>
      </c>
      <c r="H34" s="23"/>
      <c r="I34" s="15">
        <f>IF(DAY(FebSun1)=1,FebSun1+18,FebSun1+25)</f>
        <v>42054</v>
      </c>
      <c r="J34" s="23"/>
      <c r="K34" s="15">
        <f>IF(DAY(FebSun1)=1,FebSun1+19,FebSun1+26)</f>
        <v>42055</v>
      </c>
      <c r="L34" s="23"/>
      <c r="M34" s="15">
        <f>IF(DAY(FebSun1)=1,FebSun1+20,FebSun1+27)</f>
        <v>42056</v>
      </c>
      <c r="N34" s="23"/>
      <c r="O34" s="15">
        <f>IF(DAY(FebSun1)=1,FebSun1+21,FebSun1+28)</f>
        <v>42057</v>
      </c>
    </row>
    <row r="35" spans="1:22" s="11" customFormat="1" ht="55.5" customHeight="1" x14ac:dyDescent="0.25">
      <c r="A35" s="3"/>
      <c r="B35" s="40"/>
      <c r="C35" s="41"/>
      <c r="D35" s="41"/>
      <c r="E35" s="41"/>
      <c r="F35" s="41"/>
      <c r="G35" s="41"/>
      <c r="H35" s="41"/>
      <c r="I35" s="41"/>
      <c r="J35" s="41"/>
      <c r="K35" s="41"/>
      <c r="L35" s="44"/>
      <c r="M35" s="44"/>
      <c r="N35" s="44"/>
      <c r="O35" s="44"/>
    </row>
    <row r="36" spans="1:22" s="11" customFormat="1" ht="8.25" customHeight="1" x14ac:dyDescent="0.25">
      <c r="A36" s="3"/>
      <c r="B36" s="43"/>
      <c r="C36" s="43"/>
      <c r="D36" s="43"/>
      <c r="E36" s="43"/>
      <c r="F36" s="43"/>
      <c r="G36" s="43"/>
      <c r="H36" s="43"/>
      <c r="I36" s="43"/>
      <c r="J36" s="43"/>
      <c r="K36" s="43"/>
      <c r="L36" s="39"/>
      <c r="M36" s="39"/>
      <c r="N36" s="39"/>
      <c r="O36" s="39"/>
    </row>
    <row r="37" spans="1:22" s="6" customFormat="1" ht="16.5" customHeight="1" x14ac:dyDescent="0.25">
      <c r="A37" s="5"/>
      <c r="B37" s="24"/>
      <c r="C37" s="15">
        <f>IF(DAY(FebSun1)=1,FebSun1+22,FebSun1+29)</f>
        <v>42058</v>
      </c>
      <c r="D37" s="23"/>
      <c r="E37" s="15">
        <f>IF(DAY(FebSun1)=1,FebSun1+23,FebSun1+30)</f>
        <v>42059</v>
      </c>
      <c r="F37" s="23"/>
      <c r="G37" s="15">
        <f>IF(DAY(FebSun1)=1,FebSun1+24,FebSun1+31)</f>
        <v>42060</v>
      </c>
      <c r="H37" s="23"/>
      <c r="I37" s="15">
        <f>IF(DAY(FebSun1)=1,FebSun1+25,FebSun1+32)</f>
        <v>42061</v>
      </c>
      <c r="J37" s="23"/>
      <c r="K37" s="15">
        <f>IF(DAY(FebSun1)=1,FebSun1+26,FebSun1+33)</f>
        <v>42062</v>
      </c>
      <c r="L37" s="23"/>
      <c r="M37" s="15">
        <f>IF(DAY(FebSun1)=1,FebSun1+27,FebSun1+34)</f>
        <v>42063</v>
      </c>
      <c r="N37" s="23"/>
      <c r="O37" s="15">
        <f>IF(DAY(FebSun1)=1,FebSun1+28,FebSun1+35)</f>
        <v>42064</v>
      </c>
    </row>
    <row r="38" spans="1:22" s="11" customFormat="1" ht="55.5" customHeight="1" x14ac:dyDescent="0.25">
      <c r="A38" s="3"/>
      <c r="B38" s="40"/>
      <c r="C38" s="41"/>
      <c r="D38" s="41"/>
      <c r="E38" s="41"/>
      <c r="F38" s="41"/>
      <c r="G38" s="41"/>
      <c r="H38" s="41"/>
      <c r="I38" s="41"/>
      <c r="J38" s="41"/>
      <c r="K38" s="41"/>
      <c r="L38" s="44"/>
      <c r="M38" s="44"/>
      <c r="N38" s="44"/>
      <c r="O38" s="44"/>
    </row>
    <row r="39" spans="1:22" s="11" customFormat="1" ht="8.25" customHeight="1" x14ac:dyDescent="0.25">
      <c r="A39" s="3"/>
      <c r="B39" s="43"/>
      <c r="C39" s="43"/>
      <c r="D39" s="43"/>
      <c r="E39" s="43"/>
      <c r="F39" s="43"/>
      <c r="G39" s="43"/>
      <c r="H39" s="43"/>
      <c r="I39" s="43"/>
      <c r="J39" s="43"/>
      <c r="K39" s="43"/>
      <c r="L39" s="39"/>
      <c r="M39" s="39"/>
      <c r="N39" s="39"/>
      <c r="O39" s="39"/>
    </row>
    <row r="40" spans="1:22" s="6" customFormat="1" ht="16.5" customHeight="1" x14ac:dyDescent="0.25">
      <c r="A40" s="5"/>
      <c r="B40" s="24"/>
      <c r="C40" s="15">
        <f>IF(DAY(FebSun1)=1,FebSun1+29,FebSun1+36)</f>
        <v>42065</v>
      </c>
      <c r="D40" s="23"/>
      <c r="E40" s="15">
        <f>IF(DAY(FebSun1)=1,FebSun1+30,FebSun1+37)</f>
        <v>42066</v>
      </c>
      <c r="F40" s="23"/>
      <c r="G40" s="15">
        <f>IF(DAY(FebSun1)=1,FebSun1+31,FebSun1+38)</f>
        <v>42067</v>
      </c>
      <c r="H40" s="23"/>
      <c r="I40" s="15">
        <f>IF(DAY(FebSun1)=1,FebSun1+32,FebSun1+39)</f>
        <v>42068</v>
      </c>
      <c r="J40" s="24"/>
      <c r="K40" s="15">
        <f>IF(DAY(FebSun1)=1,FebSun1+33,FebSun1+40)</f>
        <v>42069</v>
      </c>
      <c r="L40" s="23"/>
      <c r="M40" s="15">
        <f>IF(DAY(FebSun1)=1,FebSun1+34,FebSun1+41)</f>
        <v>42070</v>
      </c>
      <c r="N40" s="23"/>
      <c r="O40" s="15">
        <f>IF(DAY(FebSun1)=1,FebSun1+35,FebSun1+42)</f>
        <v>42071</v>
      </c>
    </row>
    <row r="41" spans="1:22" s="11" customFormat="1" ht="55.5" customHeight="1" x14ac:dyDescent="0.25">
      <c r="A41" s="3"/>
      <c r="B41" s="40"/>
      <c r="C41" s="41"/>
      <c r="D41" s="41"/>
      <c r="E41" s="41"/>
      <c r="F41" s="42"/>
      <c r="G41" s="42"/>
      <c r="H41" s="42"/>
      <c r="I41" s="42"/>
      <c r="J41" s="42"/>
      <c r="K41" s="42"/>
      <c r="L41" s="42"/>
      <c r="M41" s="42"/>
      <c r="N41" s="42"/>
      <c r="O41" s="42"/>
    </row>
    <row r="42" spans="1:22" s="11" customFormat="1" ht="7.5" customHeight="1" x14ac:dyDescent="0.2">
      <c r="B42" s="25"/>
      <c r="C42" s="25"/>
      <c r="D42" s="25"/>
      <c r="E42" s="25"/>
      <c r="F42" s="25"/>
      <c r="G42" s="25"/>
      <c r="H42" s="25"/>
      <c r="I42" s="25"/>
      <c r="J42" s="25"/>
      <c r="K42" s="25"/>
      <c r="L42" s="25"/>
      <c r="M42" s="25"/>
      <c r="N42" s="25"/>
      <c r="O42" s="25"/>
    </row>
    <row r="43" spans="1:22" s="11" customFormat="1" x14ac:dyDescent="0.2"/>
    <row r="44" spans="1:22" s="11" customFormat="1" ht="54" customHeight="1" x14ac:dyDescent="0.2">
      <c r="A44" s="75" t="str">
        <f>TEXT(DATE(Añonatural,3,1),"mmmm")</f>
        <v>marzo</v>
      </c>
      <c r="B44" s="75"/>
      <c r="C44" s="75"/>
      <c r="D44" s="75"/>
      <c r="E44" s="75"/>
      <c r="F44" s="75"/>
      <c r="G44" s="75"/>
      <c r="H44" s="9"/>
      <c r="I44" s="1"/>
      <c r="J44" s="1"/>
      <c r="L44" s="73">
        <f>Añonatural</f>
        <v>2015</v>
      </c>
      <c r="M44" s="73"/>
      <c r="N44" s="73"/>
      <c r="O44" s="73"/>
      <c r="P44" s="73"/>
    </row>
    <row r="45" spans="1:22" s="3" customFormat="1" ht="27" customHeight="1" x14ac:dyDescent="0.25">
      <c r="B45" s="74" t="s">
        <v>0</v>
      </c>
      <c r="C45" s="74"/>
      <c r="D45" s="74" t="s">
        <v>1</v>
      </c>
      <c r="E45" s="74"/>
      <c r="F45" s="74" t="s">
        <v>2</v>
      </c>
      <c r="G45" s="74"/>
      <c r="H45" s="74" t="s">
        <v>3</v>
      </c>
      <c r="I45" s="74"/>
      <c r="J45" s="74" t="s">
        <v>4</v>
      </c>
      <c r="K45" s="74"/>
      <c r="L45" s="74" t="s">
        <v>5</v>
      </c>
      <c r="M45" s="74"/>
      <c r="N45" s="74" t="s">
        <v>6</v>
      </c>
      <c r="O45" s="74"/>
      <c r="P45" s="11"/>
      <c r="Q45" s="4"/>
      <c r="U45" s="11"/>
      <c r="V45" s="11"/>
    </row>
    <row r="46" spans="1:22" s="5" customFormat="1" ht="16.5" customHeight="1" x14ac:dyDescent="0.25">
      <c r="B46" s="33"/>
      <c r="C46" s="18">
        <f>IF(DAY(MarSun1)=1,MarSun1-6,MarSun1+1)</f>
        <v>42058</v>
      </c>
      <c r="D46" s="34"/>
      <c r="E46" s="18">
        <f>IF(DAY(MarSun1)=1,MarSun1-5,MarSun1+2)</f>
        <v>42059</v>
      </c>
      <c r="F46" s="34"/>
      <c r="G46" s="18">
        <f>IF(DAY(MarSun1)=1,MarSun1-4,MarSun1+3)</f>
        <v>42060</v>
      </c>
      <c r="H46" s="34"/>
      <c r="I46" s="18">
        <f>IF(DAY(MarSun1)=1,MarSun1-3,MarSun1+4)</f>
        <v>42061</v>
      </c>
      <c r="J46" s="34"/>
      <c r="K46" s="18">
        <f>IF(DAY(MarSun1)=1,MarSun1-2,MarSun1+5)</f>
        <v>42062</v>
      </c>
      <c r="L46" s="34"/>
      <c r="M46" s="18">
        <f>IF(DAY(MarSun1)=1,MarSun1-1,MarSun1+6)</f>
        <v>42063</v>
      </c>
      <c r="N46" s="34"/>
      <c r="O46" s="18">
        <f>IF(DAY(MarSun1)=1,MarSun1,MarSun1+7)</f>
        <v>42064</v>
      </c>
      <c r="P46" s="6"/>
      <c r="Q46" s="6"/>
      <c r="U46" s="7"/>
      <c r="V46" s="6"/>
    </row>
    <row r="47" spans="1:22" s="8" customFormat="1" ht="55.5" customHeight="1" x14ac:dyDescent="0.25">
      <c r="A47" s="3"/>
      <c r="B47" s="68"/>
      <c r="C47" s="69"/>
      <c r="D47" s="69"/>
      <c r="E47" s="69"/>
      <c r="F47" s="69"/>
      <c r="G47" s="69"/>
      <c r="H47" s="69"/>
      <c r="I47" s="69"/>
      <c r="J47" s="69"/>
      <c r="K47" s="69"/>
      <c r="L47" s="70"/>
      <c r="M47" s="70"/>
      <c r="N47" s="70"/>
      <c r="O47" s="70"/>
    </row>
    <row r="48" spans="1:22" s="8" customFormat="1" ht="8.25" customHeight="1" x14ac:dyDescent="0.25">
      <c r="A48" s="3"/>
      <c r="B48" s="71"/>
      <c r="C48" s="71"/>
      <c r="D48" s="71"/>
      <c r="E48" s="71"/>
      <c r="F48" s="71"/>
      <c r="G48" s="71"/>
      <c r="H48" s="71"/>
      <c r="I48" s="71"/>
      <c r="J48" s="71"/>
      <c r="K48" s="71"/>
      <c r="L48" s="72"/>
      <c r="M48" s="72"/>
      <c r="N48" s="72"/>
      <c r="O48" s="72"/>
    </row>
    <row r="49" spans="1:15" s="6" customFormat="1" ht="16.5" customHeight="1" x14ac:dyDescent="0.25">
      <c r="A49" s="5"/>
      <c r="B49" s="35"/>
      <c r="C49" s="18">
        <f>IF(DAY(MarSun1)=1,MarSun1+1,MarSun1+8)</f>
        <v>42065</v>
      </c>
      <c r="D49" s="34"/>
      <c r="E49" s="18">
        <f>IF(DAY(MarSun1)=1,MarSun1+2,MarSun1+9)</f>
        <v>42066</v>
      </c>
      <c r="F49" s="34"/>
      <c r="G49" s="18">
        <f>IF(DAY(MarSun1)=1,MarSun1+3,MarSun1+10)</f>
        <v>42067</v>
      </c>
      <c r="H49" s="34"/>
      <c r="I49" s="18">
        <f>IF(DAY(MarSun1)=1,MarSun1+4,MarSun1+11)</f>
        <v>42068</v>
      </c>
      <c r="J49" s="34"/>
      <c r="K49" s="18">
        <f>IF(DAY(MarSun1)=1,MarSun1+5,MarSun1+12)</f>
        <v>42069</v>
      </c>
      <c r="L49" s="34"/>
      <c r="M49" s="18">
        <f>IF(DAY(MarSun1)=1,MarSun1+6,MarSun1+13)</f>
        <v>42070</v>
      </c>
      <c r="N49" s="34"/>
      <c r="O49" s="18">
        <f>IF(DAY(MarSun1)=1,MarSun1+7,MarSun1+14)</f>
        <v>42071</v>
      </c>
    </row>
    <row r="50" spans="1:15" s="11" customFormat="1" ht="55.5" customHeight="1" x14ac:dyDescent="0.25">
      <c r="A50" s="3"/>
      <c r="B50" s="40"/>
      <c r="C50" s="41"/>
      <c r="D50" s="41"/>
      <c r="E50" s="41"/>
      <c r="F50" s="41"/>
      <c r="G50" s="41"/>
      <c r="H50" s="41"/>
      <c r="I50" s="41"/>
      <c r="J50" s="41"/>
      <c r="K50" s="41"/>
      <c r="L50" s="44"/>
      <c r="M50" s="44"/>
      <c r="N50" s="70"/>
      <c r="O50" s="70"/>
    </row>
    <row r="51" spans="1:15" s="11" customFormat="1" ht="8.25" customHeight="1" x14ac:dyDescent="0.25">
      <c r="A51" s="3"/>
      <c r="B51" s="71"/>
      <c r="C51" s="71"/>
      <c r="D51" s="71"/>
      <c r="E51" s="71"/>
      <c r="F51" s="71"/>
      <c r="G51" s="71"/>
      <c r="H51" s="71"/>
      <c r="I51" s="71"/>
      <c r="J51" s="71"/>
      <c r="K51" s="71"/>
      <c r="L51" s="72"/>
      <c r="M51" s="72"/>
      <c r="N51" s="72"/>
      <c r="O51" s="72"/>
    </row>
    <row r="52" spans="1:15" s="6" customFormat="1" ht="16.5" customHeight="1" x14ac:dyDescent="0.25">
      <c r="A52" s="5"/>
      <c r="B52" s="35"/>
      <c r="C52" s="18">
        <f>IF(DAY(MarSun1)=1,MarSun1+8,MarSun1+15)</f>
        <v>42072</v>
      </c>
      <c r="D52" s="34"/>
      <c r="E52" s="18">
        <f>IF(DAY(MarSun1)=1,MarSun1+9,MarSun1+16)</f>
        <v>42073</v>
      </c>
      <c r="F52" s="34"/>
      <c r="G52" s="18">
        <f>IF(DAY(MarSun1)=1,MarSun1+10,MarSun1+17)</f>
        <v>42074</v>
      </c>
      <c r="H52" s="34"/>
      <c r="I52" s="18">
        <f>IF(DAY(MarSun1)=1,MarSun1+11,MarSun1+18)</f>
        <v>42075</v>
      </c>
      <c r="J52" s="34"/>
      <c r="K52" s="18">
        <f>IF(DAY(MarSun1)=1,MarSun1+12,MarSun1+19)</f>
        <v>42076</v>
      </c>
      <c r="L52" s="34"/>
      <c r="M52" s="18">
        <f>IF(DAY(MarSun1)=1,MarSun1+13,MarSun1+20)</f>
        <v>42077</v>
      </c>
      <c r="N52" s="34"/>
      <c r="O52" s="18">
        <f>IF(DAY(MarSun1)=1,MarSun1+14,MarSun1+21)</f>
        <v>42078</v>
      </c>
    </row>
    <row r="53" spans="1:15" s="11" customFormat="1" ht="55.5" customHeight="1" x14ac:dyDescent="0.25">
      <c r="A53" s="3"/>
      <c r="B53" s="68"/>
      <c r="C53" s="69"/>
      <c r="D53" s="69"/>
      <c r="E53" s="69"/>
      <c r="F53" s="69"/>
      <c r="G53" s="69"/>
      <c r="H53" s="69"/>
      <c r="I53" s="69"/>
      <c r="J53" s="69"/>
      <c r="K53" s="69"/>
      <c r="L53" s="70"/>
      <c r="M53" s="70"/>
      <c r="N53" s="70"/>
      <c r="O53" s="70"/>
    </row>
    <row r="54" spans="1:15" s="11" customFormat="1" ht="8.25" customHeight="1" x14ac:dyDescent="0.25">
      <c r="A54" s="3"/>
      <c r="B54" s="71"/>
      <c r="C54" s="71"/>
      <c r="D54" s="71"/>
      <c r="E54" s="71"/>
      <c r="F54" s="71"/>
      <c r="G54" s="71"/>
      <c r="H54" s="71"/>
      <c r="I54" s="71"/>
      <c r="J54" s="71"/>
      <c r="K54" s="71"/>
      <c r="L54" s="72"/>
      <c r="M54" s="72"/>
      <c r="N54" s="72"/>
      <c r="O54" s="72"/>
    </row>
    <row r="55" spans="1:15" s="6" customFormat="1" ht="16.5" customHeight="1" x14ac:dyDescent="0.25">
      <c r="A55" s="5"/>
      <c r="B55" s="35"/>
      <c r="C55" s="18">
        <f>IF(DAY(MarSun1)=1,MarSun1+15,MarSun1+22)</f>
        <v>42079</v>
      </c>
      <c r="D55" s="34"/>
      <c r="E55" s="18">
        <f>IF(DAY(MarSun1)=1,MarSun1+16,MarSun1+23)</f>
        <v>42080</v>
      </c>
      <c r="F55" s="34"/>
      <c r="G55" s="18">
        <f>IF(DAY(MarSun1)=1,MarSun1+17,MarSun1+24)</f>
        <v>42081</v>
      </c>
      <c r="H55" s="34"/>
      <c r="I55" s="18">
        <f>IF(DAY(MarSun1)=1,MarSun1+18,MarSun1+25)</f>
        <v>42082</v>
      </c>
      <c r="J55" s="34"/>
      <c r="K55" s="18">
        <f>IF(DAY(MarSun1)=1,MarSun1+19,MarSun1+26)</f>
        <v>42083</v>
      </c>
      <c r="L55" s="34"/>
      <c r="M55" s="18">
        <f>IF(DAY(MarSun1)=1,MarSun1+20,MarSun1+27)</f>
        <v>42084</v>
      </c>
      <c r="N55" s="34"/>
      <c r="O55" s="18">
        <f>IF(DAY(MarSun1)=1,MarSun1+21,MarSun1+28)</f>
        <v>42085</v>
      </c>
    </row>
    <row r="56" spans="1:15" s="11" customFormat="1" ht="55.5" customHeight="1" x14ac:dyDescent="0.25">
      <c r="A56" s="3"/>
      <c r="B56" s="40"/>
      <c r="C56" s="41"/>
      <c r="D56" s="41"/>
      <c r="E56" s="41"/>
      <c r="F56" s="41"/>
      <c r="G56" s="41"/>
      <c r="H56" s="41"/>
      <c r="I56" s="41"/>
      <c r="J56" s="41"/>
      <c r="K56" s="41"/>
      <c r="L56" s="44"/>
      <c r="M56" s="44"/>
      <c r="N56" s="70"/>
      <c r="O56" s="70"/>
    </row>
    <row r="57" spans="1:15" s="11" customFormat="1" ht="8.25" customHeight="1" x14ac:dyDescent="0.25">
      <c r="A57" s="3"/>
      <c r="B57" s="71"/>
      <c r="C57" s="71"/>
      <c r="D57" s="71"/>
      <c r="E57" s="71"/>
      <c r="F57" s="71"/>
      <c r="G57" s="71"/>
      <c r="H57" s="71"/>
      <c r="I57" s="71"/>
      <c r="J57" s="71"/>
      <c r="K57" s="71"/>
      <c r="L57" s="72"/>
      <c r="M57" s="72"/>
      <c r="N57" s="72"/>
      <c r="O57" s="72"/>
    </row>
    <row r="58" spans="1:15" s="6" customFormat="1" ht="16.5" customHeight="1" x14ac:dyDescent="0.25">
      <c r="A58" s="5"/>
      <c r="B58" s="35"/>
      <c r="C58" s="18">
        <f>IF(DAY(MarSun1)=1,MarSun1+22,MarSun1+29)</f>
        <v>42086</v>
      </c>
      <c r="D58" s="34"/>
      <c r="E58" s="18">
        <f>IF(DAY(MarSun1)=1,MarSun1+23,MarSun1+30)</f>
        <v>42087</v>
      </c>
      <c r="F58" s="34"/>
      <c r="G58" s="18">
        <f>IF(DAY(MarSun1)=1,MarSun1+24,MarSun1+31)</f>
        <v>42088</v>
      </c>
      <c r="H58" s="34"/>
      <c r="I58" s="18">
        <f>IF(DAY(MarSun1)=1,MarSun1+25,MarSun1+32)</f>
        <v>42089</v>
      </c>
      <c r="J58" s="34"/>
      <c r="K58" s="18">
        <f>IF(DAY(MarSun1)=1,MarSun1+26,MarSun1+33)</f>
        <v>42090</v>
      </c>
      <c r="L58" s="34"/>
      <c r="M58" s="18">
        <f>IF(DAY(MarSun1)=1,MarSun1+27,MarSun1+34)</f>
        <v>42091</v>
      </c>
      <c r="N58" s="34"/>
      <c r="O58" s="18">
        <f>IF(DAY(MarSun1)=1,MarSun1+28,MarSun1+35)</f>
        <v>42092</v>
      </c>
    </row>
    <row r="59" spans="1:15" s="11" customFormat="1" ht="55.5" customHeight="1" x14ac:dyDescent="0.25">
      <c r="A59" s="3"/>
      <c r="B59" s="40"/>
      <c r="C59" s="41"/>
      <c r="D59" s="41"/>
      <c r="E59" s="41"/>
      <c r="F59" s="41"/>
      <c r="G59" s="41"/>
      <c r="H59" s="41"/>
      <c r="I59" s="41"/>
      <c r="J59" s="41"/>
      <c r="K59" s="41"/>
      <c r="L59" s="44"/>
      <c r="M59" s="44"/>
      <c r="N59" s="70"/>
      <c r="O59" s="70"/>
    </row>
    <row r="60" spans="1:15" s="11" customFormat="1" ht="8.25" customHeight="1" x14ac:dyDescent="0.25">
      <c r="A60" s="3"/>
      <c r="B60" s="71"/>
      <c r="C60" s="71"/>
      <c r="D60" s="71"/>
      <c r="E60" s="71"/>
      <c r="F60" s="71"/>
      <c r="G60" s="71"/>
      <c r="H60" s="71"/>
      <c r="I60" s="71"/>
      <c r="J60" s="71"/>
      <c r="K60" s="71"/>
      <c r="L60" s="72"/>
      <c r="M60" s="72"/>
      <c r="N60" s="72"/>
      <c r="O60" s="72"/>
    </row>
    <row r="61" spans="1:15" s="6" customFormat="1" ht="16.5" customHeight="1" x14ac:dyDescent="0.25">
      <c r="A61" s="5"/>
      <c r="B61" s="35"/>
      <c r="C61" s="18">
        <f>IF(DAY(MarSun1)=1,MarSun1+29,MarSun1+36)</f>
        <v>42093</v>
      </c>
      <c r="D61" s="34"/>
      <c r="E61" s="18">
        <f>IF(DAY(MarSun1)=1,MarSun1+30,MarSun1+37)</f>
        <v>42094</v>
      </c>
      <c r="F61" s="34"/>
      <c r="G61" s="18">
        <f>IF(DAY(MarSun1)=1,MarSun1+31,MarSun1+38)</f>
        <v>42095</v>
      </c>
      <c r="H61" s="34"/>
      <c r="I61" s="18">
        <f>IF(DAY(MarSun1)=1,MarSun1+32,MarSun1+39)</f>
        <v>42096</v>
      </c>
      <c r="J61" s="34"/>
      <c r="K61" s="18">
        <f>IF(DAY(MarSun1)=1,MarSun1+33,MarSun1+40)</f>
        <v>42097</v>
      </c>
      <c r="L61" s="34"/>
      <c r="M61" s="18">
        <f>IF(DAY(MarSun1)=1,MarSun1+34,MarSun1+41)</f>
        <v>42098</v>
      </c>
      <c r="N61" s="34"/>
      <c r="O61" s="18">
        <f>IF(DAY(MarSun1)=1,MarSun1+35,MarSun1+42)</f>
        <v>42099</v>
      </c>
    </row>
    <row r="62" spans="1:15" s="11" customFormat="1" ht="55.5" customHeight="1" x14ac:dyDescent="0.25">
      <c r="A62" s="3"/>
      <c r="B62" s="68"/>
      <c r="C62" s="69"/>
      <c r="D62" s="69"/>
      <c r="E62" s="69"/>
      <c r="F62" s="67"/>
      <c r="G62" s="67"/>
      <c r="H62" s="67"/>
      <c r="I62" s="67"/>
      <c r="J62" s="67"/>
      <c r="K62" s="67"/>
      <c r="L62" s="67"/>
      <c r="M62" s="67"/>
      <c r="N62" s="67"/>
      <c r="O62" s="67"/>
    </row>
    <row r="63" spans="1:15" s="11" customFormat="1" ht="7.5" customHeight="1" x14ac:dyDescent="0.2">
      <c r="B63" s="36"/>
      <c r="C63" s="36"/>
      <c r="D63" s="36"/>
      <c r="E63" s="36"/>
      <c r="F63" s="36"/>
      <c r="G63" s="36"/>
      <c r="H63" s="36"/>
      <c r="I63" s="36"/>
      <c r="J63" s="36"/>
      <c r="K63" s="36"/>
      <c r="L63" s="36"/>
      <c r="M63" s="36"/>
      <c r="N63" s="36"/>
      <c r="O63" s="36"/>
    </row>
    <row r="64" spans="1:15" s="11" customFormat="1" x14ac:dyDescent="0.2"/>
    <row r="65" spans="1:22" s="11" customFormat="1" ht="54" customHeight="1" x14ac:dyDescent="0.2">
      <c r="A65" s="75" t="str">
        <f>TEXT(DATE(Añonatural,4,1),"mmmm")</f>
        <v>abril</v>
      </c>
      <c r="B65" s="75"/>
      <c r="C65" s="75"/>
      <c r="D65" s="75"/>
      <c r="E65" s="75"/>
      <c r="F65" s="75"/>
      <c r="G65" s="75"/>
      <c r="H65" s="9"/>
      <c r="I65" s="1"/>
      <c r="J65" s="1"/>
      <c r="L65" s="73">
        <f>Añonatural</f>
        <v>2015</v>
      </c>
      <c r="M65" s="73"/>
      <c r="N65" s="73"/>
      <c r="O65" s="73"/>
      <c r="P65" s="73"/>
    </row>
    <row r="66" spans="1:22" s="3" customFormat="1" ht="27" customHeight="1" x14ac:dyDescent="0.25">
      <c r="B66" s="74" t="s">
        <v>0</v>
      </c>
      <c r="C66" s="74"/>
      <c r="D66" s="74" t="s">
        <v>1</v>
      </c>
      <c r="E66" s="74"/>
      <c r="F66" s="74" t="s">
        <v>2</v>
      </c>
      <c r="G66" s="74"/>
      <c r="H66" s="74" t="s">
        <v>3</v>
      </c>
      <c r="I66" s="74"/>
      <c r="J66" s="74" t="s">
        <v>4</v>
      </c>
      <c r="K66" s="74"/>
      <c r="L66" s="74" t="s">
        <v>5</v>
      </c>
      <c r="M66" s="74"/>
      <c r="N66" s="74" t="s">
        <v>6</v>
      </c>
      <c r="O66" s="74"/>
      <c r="P66" s="11"/>
      <c r="Q66" s="4"/>
      <c r="U66" s="11"/>
      <c r="V66" s="11"/>
    </row>
    <row r="67" spans="1:22" s="5" customFormat="1" ht="16.5" customHeight="1" x14ac:dyDescent="0.25">
      <c r="B67" s="33"/>
      <c r="C67" s="18">
        <f>IF(DAY(AprSun1)=1,AprSun1-6,AprSun1+1)</f>
        <v>42093</v>
      </c>
      <c r="D67" s="34"/>
      <c r="E67" s="18">
        <f>IF(DAY(AprSun1)=1,AprSun1-5,AprSun1+2)</f>
        <v>42094</v>
      </c>
      <c r="F67" s="34"/>
      <c r="G67" s="18">
        <f>IF(DAY(AprSun1)=1,AprSun1-4,AprSun1+3)</f>
        <v>42095</v>
      </c>
      <c r="H67" s="34"/>
      <c r="I67" s="18">
        <f>IF(DAY(AprSun1)=1,AprSun1-3,AprSun1+4)</f>
        <v>42096</v>
      </c>
      <c r="J67" s="34"/>
      <c r="K67" s="18">
        <f>IF(DAY(AprSun1)=1,AprSun1-2,AprSun1+5)</f>
        <v>42097</v>
      </c>
      <c r="L67" s="34"/>
      <c r="M67" s="18">
        <f>IF(DAY(AprSun1)=1,AprSun1-1,AprSun1+6)</f>
        <v>42098</v>
      </c>
      <c r="N67" s="34"/>
      <c r="O67" s="18">
        <f>IF(DAY(AprSun1)=1,AprSun1,AprSun1+7)</f>
        <v>42099</v>
      </c>
      <c r="P67" s="6"/>
      <c r="Q67" s="6"/>
      <c r="U67" s="7"/>
      <c r="V67" s="6"/>
    </row>
    <row r="68" spans="1:22" s="8" customFormat="1" ht="55.5" customHeight="1" x14ac:dyDescent="0.25">
      <c r="A68" s="3"/>
      <c r="B68" s="68"/>
      <c r="C68" s="69"/>
      <c r="D68" s="69"/>
      <c r="E68" s="69"/>
      <c r="F68" s="69"/>
      <c r="G68" s="69"/>
      <c r="H68" s="69"/>
      <c r="I68" s="69"/>
      <c r="J68" s="69"/>
      <c r="K68" s="69"/>
      <c r="L68" s="70"/>
      <c r="M68" s="70"/>
      <c r="N68" s="70"/>
      <c r="O68" s="70"/>
    </row>
    <row r="69" spans="1:22" s="8" customFormat="1" ht="8.25" customHeight="1" x14ac:dyDescent="0.25">
      <c r="A69" s="3"/>
      <c r="B69" s="71"/>
      <c r="C69" s="71"/>
      <c r="D69" s="71"/>
      <c r="E69" s="71"/>
      <c r="F69" s="71"/>
      <c r="G69" s="71"/>
      <c r="H69" s="71"/>
      <c r="I69" s="71"/>
      <c r="J69" s="71"/>
      <c r="K69" s="71"/>
      <c r="L69" s="72"/>
      <c r="M69" s="72"/>
      <c r="N69" s="72"/>
      <c r="O69" s="72"/>
    </row>
    <row r="70" spans="1:22" s="6" customFormat="1" ht="16.5" customHeight="1" x14ac:dyDescent="0.25">
      <c r="A70" s="5"/>
      <c r="B70" s="35"/>
      <c r="C70" s="18">
        <f>IF(DAY(AprSun1)=1,AprSun1+1,AprSun1+8)</f>
        <v>42100</v>
      </c>
      <c r="D70" s="34"/>
      <c r="E70" s="18">
        <f>IF(DAY(AprSun1)=1,AprSun1+2,AprSun1+9)</f>
        <v>42101</v>
      </c>
      <c r="F70" s="34"/>
      <c r="G70" s="18">
        <f>IF(DAY(AprSun1)=1,AprSun1+3,AprSun1+10)</f>
        <v>42102</v>
      </c>
      <c r="H70" s="34"/>
      <c r="I70" s="18">
        <f>IF(DAY(AprSun1)=1,AprSun1+4,AprSun1+11)</f>
        <v>42103</v>
      </c>
      <c r="J70" s="34"/>
      <c r="K70" s="18">
        <f>IF(DAY(AprSun1)=1,AprSun1+5,AprSun1+12)</f>
        <v>42104</v>
      </c>
      <c r="L70" s="34"/>
      <c r="M70" s="18">
        <f>IF(DAY(AprSun1)=1,AprSun1+6,AprSun1+13)</f>
        <v>42105</v>
      </c>
      <c r="N70" s="34"/>
      <c r="O70" s="18">
        <f>IF(DAY(AprSun1)=1,AprSun1+7,AprSun1+14)</f>
        <v>42106</v>
      </c>
    </row>
    <row r="71" spans="1:22" s="11" customFormat="1" ht="55.5" customHeight="1" x14ac:dyDescent="0.25">
      <c r="A71" s="3"/>
      <c r="B71" s="40"/>
      <c r="C71" s="41"/>
      <c r="D71" s="41"/>
      <c r="E71" s="41"/>
      <c r="F71" s="41"/>
      <c r="G71" s="41"/>
      <c r="H71" s="41"/>
      <c r="I71" s="41"/>
      <c r="J71" s="41"/>
      <c r="K71" s="41"/>
      <c r="L71" s="44"/>
      <c r="M71" s="44"/>
      <c r="N71" s="70"/>
      <c r="O71" s="70"/>
    </row>
    <row r="72" spans="1:22" s="11" customFormat="1" ht="8.25" customHeight="1" x14ac:dyDescent="0.25">
      <c r="A72" s="3"/>
      <c r="B72" s="71"/>
      <c r="C72" s="71"/>
      <c r="D72" s="71"/>
      <c r="E72" s="71"/>
      <c r="F72" s="71"/>
      <c r="G72" s="71"/>
      <c r="H72" s="71"/>
      <c r="I72" s="71"/>
      <c r="J72" s="71"/>
      <c r="K72" s="71"/>
      <c r="L72" s="72"/>
      <c r="M72" s="72"/>
      <c r="N72" s="72"/>
      <c r="O72" s="72"/>
    </row>
    <row r="73" spans="1:22" s="6" customFormat="1" ht="16.5" customHeight="1" x14ac:dyDescent="0.25">
      <c r="A73" s="5"/>
      <c r="B73" s="35"/>
      <c r="C73" s="18">
        <f>IF(DAY(AprSun1)=1,AprSun1+8,AprSun1+15)</f>
        <v>42107</v>
      </c>
      <c r="D73" s="34"/>
      <c r="E73" s="18">
        <f>IF(DAY(AprSun1)=1,AprSun1+9,AprSun1+16)</f>
        <v>42108</v>
      </c>
      <c r="F73" s="34"/>
      <c r="G73" s="18">
        <f>IF(DAY(AprSun1)=1,AprSun1+10,AprSun1+17)</f>
        <v>42109</v>
      </c>
      <c r="H73" s="34"/>
      <c r="I73" s="18">
        <f>IF(DAY(AprSun1)=1,AprSun1+11,AprSun1+18)</f>
        <v>42110</v>
      </c>
      <c r="J73" s="34"/>
      <c r="K73" s="18">
        <f>IF(DAY(AprSun1)=1,AprSun1+12,AprSun1+19)</f>
        <v>42111</v>
      </c>
      <c r="L73" s="34"/>
      <c r="M73" s="18">
        <f>IF(DAY(AprSun1)=1,AprSun1+13,AprSun1+20)</f>
        <v>42112</v>
      </c>
      <c r="N73" s="34"/>
      <c r="O73" s="18">
        <f>IF(DAY(AprSun1)=1,AprSun1+14,AprSun1+21)</f>
        <v>42113</v>
      </c>
    </row>
    <row r="74" spans="1:22" s="11" customFormat="1" ht="55.5" customHeight="1" x14ac:dyDescent="0.25">
      <c r="A74" s="3"/>
      <c r="B74" s="68"/>
      <c r="C74" s="69"/>
      <c r="D74" s="69"/>
      <c r="E74" s="69"/>
      <c r="F74" s="69"/>
      <c r="G74" s="69"/>
      <c r="H74" s="69"/>
      <c r="I74" s="69"/>
      <c r="J74" s="69"/>
      <c r="K74" s="69"/>
      <c r="L74" s="70"/>
      <c r="M74" s="70"/>
      <c r="N74" s="70"/>
      <c r="O74" s="70"/>
    </row>
    <row r="75" spans="1:22" s="11" customFormat="1" ht="8.25" customHeight="1" x14ac:dyDescent="0.25">
      <c r="A75" s="3"/>
      <c r="B75" s="71"/>
      <c r="C75" s="71"/>
      <c r="D75" s="71"/>
      <c r="E75" s="71"/>
      <c r="F75" s="71"/>
      <c r="G75" s="71"/>
      <c r="H75" s="71"/>
      <c r="I75" s="71"/>
      <c r="J75" s="71"/>
      <c r="K75" s="71"/>
      <c r="L75" s="72"/>
      <c r="M75" s="72"/>
      <c r="N75" s="72"/>
      <c r="O75" s="72"/>
    </row>
    <row r="76" spans="1:22" s="6" customFormat="1" ht="16.5" customHeight="1" x14ac:dyDescent="0.25">
      <c r="A76" s="5"/>
      <c r="B76" s="35"/>
      <c r="C76" s="18">
        <f>IF(DAY(AprSun1)=1,AprSun1+15,AprSun1+22)</f>
        <v>42114</v>
      </c>
      <c r="D76" s="34"/>
      <c r="E76" s="18">
        <f>IF(DAY(AprSun1)=1,AprSun1+16,AprSun1+23)</f>
        <v>42115</v>
      </c>
      <c r="F76" s="34"/>
      <c r="G76" s="18">
        <f>IF(DAY(AprSun1)=1,AprSun1+17,AprSun1+24)</f>
        <v>42116</v>
      </c>
      <c r="H76" s="34"/>
      <c r="I76" s="18">
        <f>IF(DAY(AprSun1)=1,AprSun1+18,AprSun1+25)</f>
        <v>42117</v>
      </c>
      <c r="J76" s="34"/>
      <c r="K76" s="18">
        <f>IF(DAY(AprSun1)=1,AprSun1+19,AprSun1+26)</f>
        <v>42118</v>
      </c>
      <c r="L76" s="34"/>
      <c r="M76" s="18">
        <f>IF(DAY(AprSun1)=1,AprSun1+20,AprSun1+27)</f>
        <v>42119</v>
      </c>
      <c r="N76" s="34"/>
      <c r="O76" s="18">
        <f>IF(DAY(AprSun1)=1,AprSun1+21,AprSun1+28)</f>
        <v>42120</v>
      </c>
    </row>
    <row r="77" spans="1:22" s="11" customFormat="1" ht="55.5" customHeight="1" x14ac:dyDescent="0.25">
      <c r="A77" s="3"/>
      <c r="B77" s="40"/>
      <c r="C77" s="41"/>
      <c r="D77" s="41"/>
      <c r="E77" s="41"/>
      <c r="F77" s="41"/>
      <c r="G77" s="41"/>
      <c r="H77" s="41"/>
      <c r="I77" s="41"/>
      <c r="J77" s="41"/>
      <c r="K77" s="41"/>
      <c r="L77" s="44"/>
      <c r="M77" s="44"/>
      <c r="N77" s="70"/>
      <c r="O77" s="70"/>
    </row>
    <row r="78" spans="1:22" s="11" customFormat="1" ht="8.25" customHeight="1" x14ac:dyDescent="0.25">
      <c r="A78" s="3"/>
      <c r="B78" s="71"/>
      <c r="C78" s="71"/>
      <c r="D78" s="71"/>
      <c r="E78" s="71"/>
      <c r="F78" s="71"/>
      <c r="G78" s="71"/>
      <c r="H78" s="71"/>
      <c r="I78" s="71"/>
      <c r="J78" s="71"/>
      <c r="K78" s="71"/>
      <c r="L78" s="72"/>
      <c r="M78" s="72"/>
      <c r="N78" s="72"/>
      <c r="O78" s="72"/>
    </row>
    <row r="79" spans="1:22" s="6" customFormat="1" ht="16.5" customHeight="1" x14ac:dyDescent="0.25">
      <c r="A79" s="5"/>
      <c r="B79" s="35"/>
      <c r="C79" s="18">
        <f>IF(DAY(AprSun1)=1,AprSun1+22,AprSun1+29)</f>
        <v>42121</v>
      </c>
      <c r="D79" s="34"/>
      <c r="E79" s="18">
        <f>IF(DAY(AprSun1)=1,AprSun1+23,AprSun1+30)</f>
        <v>42122</v>
      </c>
      <c r="F79" s="34"/>
      <c r="G79" s="18">
        <f>IF(DAY(AprSun1)=1,AprSun1+24,AprSun1+31)</f>
        <v>42123</v>
      </c>
      <c r="H79" s="34"/>
      <c r="I79" s="18">
        <f>IF(DAY(AprSun1)=1,AprSun1+25,AprSun1+32)</f>
        <v>42124</v>
      </c>
      <c r="J79" s="34"/>
      <c r="K79" s="18">
        <f>IF(DAY(AprSun1)=1,AprSun1+26,AprSun1+33)</f>
        <v>42125</v>
      </c>
      <c r="L79" s="34"/>
      <c r="M79" s="18">
        <f>IF(DAY(AprSun1)=1,AprSun1+27,AprSun1+34)</f>
        <v>42126</v>
      </c>
      <c r="N79" s="34"/>
      <c r="O79" s="18">
        <f>IF(DAY(AprSun1)=1,AprSun1+28,AprSun1+35)</f>
        <v>42127</v>
      </c>
    </row>
    <row r="80" spans="1:22" s="11" customFormat="1" ht="55.5" customHeight="1" x14ac:dyDescent="0.25">
      <c r="A80" s="3"/>
      <c r="B80" s="68"/>
      <c r="C80" s="69"/>
      <c r="D80" s="69"/>
      <c r="E80" s="69"/>
      <c r="F80" s="69"/>
      <c r="G80" s="69"/>
      <c r="H80" s="69"/>
      <c r="I80" s="69"/>
      <c r="J80" s="69"/>
      <c r="K80" s="69"/>
      <c r="L80" s="70"/>
      <c r="M80" s="70"/>
      <c r="N80" s="70"/>
      <c r="O80" s="70"/>
    </row>
    <row r="81" spans="1:22" s="11" customFormat="1" ht="8.25" customHeight="1" x14ac:dyDescent="0.25">
      <c r="A81" s="3"/>
      <c r="B81" s="71"/>
      <c r="C81" s="71"/>
      <c r="D81" s="71"/>
      <c r="E81" s="71"/>
      <c r="F81" s="71"/>
      <c r="G81" s="71"/>
      <c r="H81" s="71"/>
      <c r="I81" s="71"/>
      <c r="J81" s="71"/>
      <c r="K81" s="71"/>
      <c r="L81" s="72"/>
      <c r="M81" s="72"/>
      <c r="N81" s="72"/>
      <c r="O81" s="72"/>
    </row>
    <row r="82" spans="1:22" s="6" customFormat="1" ht="16.5" customHeight="1" x14ac:dyDescent="0.25">
      <c r="A82" s="5"/>
      <c r="B82" s="35"/>
      <c r="C82" s="18">
        <f>IF(DAY(AprSun1)=1,AprSun1+29,AprSun1+36)</f>
        <v>42128</v>
      </c>
      <c r="D82" s="34"/>
      <c r="E82" s="18">
        <f>IF(DAY(AprSun1)=1,AprSun1+30,AprSun1+37)</f>
        <v>42129</v>
      </c>
      <c r="F82" s="34"/>
      <c r="G82" s="18">
        <f>IF(DAY(AprSun1)=1,AprSun1+31,AprSun1+38)</f>
        <v>42130</v>
      </c>
      <c r="H82" s="34"/>
      <c r="I82" s="18">
        <f>IF(DAY(AprSun1)=1,AprSun1+32,AprSun1+39)</f>
        <v>42131</v>
      </c>
      <c r="J82" s="34"/>
      <c r="K82" s="18">
        <f>IF(DAY(AprSun1)=1,AprSun1+33,AprSun1+40)</f>
        <v>42132</v>
      </c>
      <c r="L82" s="34"/>
      <c r="M82" s="18">
        <f>IF(DAY(AprSun1)=1,AprSun1+34,AprSun1+41)</f>
        <v>42133</v>
      </c>
      <c r="N82" s="34"/>
      <c r="O82" s="18">
        <f>IF(DAY(AprSun1)=1,AprSun1+35,AprSun1+42)</f>
        <v>42134</v>
      </c>
    </row>
    <row r="83" spans="1:22" s="11" customFormat="1" ht="55.5" customHeight="1" x14ac:dyDescent="0.25">
      <c r="A83" s="3"/>
      <c r="B83" s="68"/>
      <c r="C83" s="69"/>
      <c r="D83" s="69"/>
      <c r="E83" s="69"/>
      <c r="F83" s="67"/>
      <c r="G83" s="67"/>
      <c r="H83" s="67"/>
      <c r="I83" s="67"/>
      <c r="J83" s="67"/>
      <c r="K83" s="67"/>
      <c r="L83" s="67"/>
      <c r="M83" s="67"/>
      <c r="N83" s="67"/>
      <c r="O83" s="67"/>
    </row>
    <row r="84" spans="1:22" s="11" customFormat="1" ht="7.5" customHeight="1" x14ac:dyDescent="0.2"/>
    <row r="85" spans="1:22" s="11" customFormat="1" ht="14.25" customHeight="1" x14ac:dyDescent="0.2"/>
    <row r="86" spans="1:22" s="11" customFormat="1" ht="54" customHeight="1" x14ac:dyDescent="0.2">
      <c r="A86" s="75" t="str">
        <f>TEXT(DATE(Añonatural,5,1),"mmmm")</f>
        <v>mayo</v>
      </c>
      <c r="B86" s="75"/>
      <c r="C86" s="75"/>
      <c r="D86" s="75"/>
      <c r="E86" s="75"/>
      <c r="F86" s="75"/>
      <c r="G86" s="75"/>
      <c r="H86" s="9"/>
      <c r="I86" s="1"/>
      <c r="J86" s="1"/>
      <c r="L86" s="73">
        <f>Añonatural</f>
        <v>2015</v>
      </c>
      <c r="M86" s="73"/>
      <c r="N86" s="73"/>
      <c r="O86" s="73"/>
      <c r="P86" s="73"/>
    </row>
    <row r="87" spans="1:22" s="3" customFormat="1" ht="27" customHeight="1" x14ac:dyDescent="0.25">
      <c r="B87" s="74" t="s">
        <v>0</v>
      </c>
      <c r="C87" s="74"/>
      <c r="D87" s="74" t="s">
        <v>1</v>
      </c>
      <c r="E87" s="74"/>
      <c r="F87" s="74" t="s">
        <v>2</v>
      </c>
      <c r="G87" s="74"/>
      <c r="H87" s="74" t="s">
        <v>3</v>
      </c>
      <c r="I87" s="74"/>
      <c r="J87" s="74" t="s">
        <v>4</v>
      </c>
      <c r="K87" s="74"/>
      <c r="L87" s="74" t="s">
        <v>5</v>
      </c>
      <c r="M87" s="74"/>
      <c r="N87" s="74" t="s">
        <v>6</v>
      </c>
      <c r="O87" s="74"/>
      <c r="P87" s="11"/>
      <c r="Q87" s="4"/>
      <c r="U87" s="11"/>
      <c r="V87" s="11"/>
    </row>
    <row r="88" spans="1:22" s="5" customFormat="1" ht="16.5" customHeight="1" x14ac:dyDescent="0.25">
      <c r="B88" s="33"/>
      <c r="C88" s="18">
        <f>IF(DAY(MaySun1)=1,MaySun1-6,MaySun1+1)</f>
        <v>42121</v>
      </c>
      <c r="D88" s="34"/>
      <c r="E88" s="18">
        <f>IF(DAY(MaySun1)=1,MaySun1-5,MaySun1+2)</f>
        <v>42122</v>
      </c>
      <c r="F88" s="34"/>
      <c r="G88" s="18">
        <f>IF(DAY(MaySun1)=1,MaySun1-4,MaySun1+3)</f>
        <v>42123</v>
      </c>
      <c r="H88" s="34"/>
      <c r="I88" s="18">
        <f>IF(DAY(MaySun1)=1,MaySun1-3,MaySun1+4)</f>
        <v>42124</v>
      </c>
      <c r="J88" s="34"/>
      <c r="K88" s="18">
        <f>IF(DAY(MaySun1)=1,MaySun1-2,MaySun1+5)</f>
        <v>42125</v>
      </c>
      <c r="L88" s="34"/>
      <c r="M88" s="18">
        <f>IF(DAY(MaySun1)=1,MaySun1-1,MaySun1+6)</f>
        <v>42126</v>
      </c>
      <c r="N88" s="34"/>
      <c r="O88" s="18">
        <f>IF(DAY(MaySun1)=1,MaySun1,MaySun1+7)</f>
        <v>42127</v>
      </c>
      <c r="P88" s="6"/>
      <c r="Q88" s="6"/>
      <c r="U88" s="7"/>
      <c r="V88" s="6"/>
    </row>
    <row r="89" spans="1:22" s="8" customFormat="1" ht="55.5" customHeight="1" x14ac:dyDescent="0.25">
      <c r="A89" s="3"/>
      <c r="B89" s="68"/>
      <c r="C89" s="69"/>
      <c r="D89" s="69"/>
      <c r="E89" s="69"/>
      <c r="F89" s="69"/>
      <c r="G89" s="69"/>
      <c r="H89" s="69"/>
      <c r="I89" s="69"/>
      <c r="J89" s="69"/>
      <c r="K89" s="69"/>
      <c r="L89" s="70"/>
      <c r="M89" s="70"/>
      <c r="N89" s="70"/>
      <c r="O89" s="70"/>
    </row>
    <row r="90" spans="1:22" s="8" customFormat="1" ht="8.25" customHeight="1" x14ac:dyDescent="0.25">
      <c r="A90" s="3"/>
      <c r="B90" s="71"/>
      <c r="C90" s="71"/>
      <c r="D90" s="71"/>
      <c r="E90" s="71"/>
      <c r="F90" s="71"/>
      <c r="G90" s="71"/>
      <c r="H90" s="71"/>
      <c r="I90" s="71"/>
      <c r="J90" s="71"/>
      <c r="K90" s="71"/>
      <c r="L90" s="72"/>
      <c r="M90" s="72"/>
      <c r="N90" s="72"/>
      <c r="O90" s="72"/>
    </row>
    <row r="91" spans="1:22" s="6" customFormat="1" ht="16.5" customHeight="1" x14ac:dyDescent="0.25">
      <c r="A91" s="5"/>
      <c r="B91" s="35"/>
      <c r="C91" s="18">
        <f>IF(DAY(MaySun1)=1,MaySun1+1,MaySun1+8)</f>
        <v>42128</v>
      </c>
      <c r="D91" s="34"/>
      <c r="E91" s="18">
        <f>IF(DAY(MaySun1)=1,MaySun1+2,MaySun1+9)</f>
        <v>42129</v>
      </c>
      <c r="F91" s="34"/>
      <c r="G91" s="18">
        <f>IF(DAY(MaySun1)=1,MaySun1+3,MaySun1+10)</f>
        <v>42130</v>
      </c>
      <c r="H91" s="34"/>
      <c r="I91" s="18">
        <f>IF(DAY(MaySun1)=1,MaySun1+4,MaySun1+11)</f>
        <v>42131</v>
      </c>
      <c r="J91" s="34"/>
      <c r="K91" s="18">
        <f>IF(DAY(MaySun1)=1,MaySun1+5,MaySun1+12)</f>
        <v>42132</v>
      </c>
      <c r="L91" s="34"/>
      <c r="M91" s="18">
        <f>IF(DAY(MaySun1)=1,MaySun1+6,MaySun1+13)</f>
        <v>42133</v>
      </c>
      <c r="N91" s="34"/>
      <c r="O91" s="18">
        <f>IF(DAY(MaySun1)=1,MaySun1+7,MaySun1+14)</f>
        <v>42134</v>
      </c>
    </row>
    <row r="92" spans="1:22" s="11" customFormat="1" ht="55.5" customHeight="1" x14ac:dyDescent="0.25">
      <c r="A92" s="3"/>
      <c r="B92" s="40"/>
      <c r="C92" s="41"/>
      <c r="D92" s="41"/>
      <c r="E92" s="41"/>
      <c r="F92" s="41"/>
      <c r="G92" s="41"/>
      <c r="H92" s="41"/>
      <c r="I92" s="41"/>
      <c r="J92" s="41"/>
      <c r="K92" s="41"/>
      <c r="L92" s="44"/>
      <c r="M92" s="44"/>
      <c r="N92" s="70"/>
      <c r="O92" s="70"/>
    </row>
    <row r="93" spans="1:22" s="11" customFormat="1" ht="8.25" customHeight="1" x14ac:dyDescent="0.25">
      <c r="A93" s="3"/>
      <c r="B93" s="71"/>
      <c r="C93" s="71"/>
      <c r="D93" s="71"/>
      <c r="E93" s="71"/>
      <c r="F93" s="71"/>
      <c r="G93" s="71"/>
      <c r="H93" s="71"/>
      <c r="I93" s="71"/>
      <c r="J93" s="71"/>
      <c r="K93" s="71"/>
      <c r="L93" s="72"/>
      <c r="M93" s="72"/>
      <c r="N93" s="72"/>
      <c r="O93" s="72"/>
    </row>
    <row r="94" spans="1:22" s="6" customFormat="1" ht="16.5" customHeight="1" x14ac:dyDescent="0.25">
      <c r="A94" s="5"/>
      <c r="B94" s="35"/>
      <c r="C94" s="18">
        <f>IF(DAY(MaySun1)=1,MaySun1+8,MaySun1+15)</f>
        <v>42135</v>
      </c>
      <c r="D94" s="34"/>
      <c r="E94" s="18">
        <f>IF(DAY(MaySun1)=1,MaySun1+9,MaySun1+16)</f>
        <v>42136</v>
      </c>
      <c r="F94" s="34"/>
      <c r="G94" s="18">
        <f>IF(DAY(MaySun1)=1,MaySun1+10,MaySun1+17)</f>
        <v>42137</v>
      </c>
      <c r="H94" s="34"/>
      <c r="I94" s="18">
        <f>IF(DAY(MaySun1)=1,MaySun1+11,MaySun1+18)</f>
        <v>42138</v>
      </c>
      <c r="J94" s="34"/>
      <c r="K94" s="18">
        <f>IF(DAY(MaySun1)=1,MaySun1+12,MaySun1+19)</f>
        <v>42139</v>
      </c>
      <c r="L94" s="34"/>
      <c r="M94" s="18">
        <f>IF(DAY(MaySun1)=1,MaySun1+13,MaySun1+20)</f>
        <v>42140</v>
      </c>
      <c r="N94" s="34"/>
      <c r="O94" s="18">
        <f>IF(DAY(MaySun1)=1,MaySun1+14,MaySun1+21)</f>
        <v>42141</v>
      </c>
    </row>
    <row r="95" spans="1:22" s="11" customFormat="1" ht="55.5" customHeight="1" x14ac:dyDescent="0.25">
      <c r="A95" s="3"/>
      <c r="B95" s="68"/>
      <c r="C95" s="69"/>
      <c r="D95" s="69"/>
      <c r="E95" s="69"/>
      <c r="F95" s="69"/>
      <c r="G95" s="69"/>
      <c r="H95" s="69"/>
      <c r="I95" s="69"/>
      <c r="J95" s="69"/>
      <c r="K95" s="69"/>
      <c r="L95" s="70"/>
      <c r="M95" s="70"/>
      <c r="N95" s="70"/>
      <c r="O95" s="70"/>
    </row>
    <row r="96" spans="1:22" s="11" customFormat="1" ht="8.25" customHeight="1" x14ac:dyDescent="0.25">
      <c r="A96" s="3"/>
      <c r="B96" s="71"/>
      <c r="C96" s="71"/>
      <c r="D96" s="71"/>
      <c r="E96" s="71"/>
      <c r="F96" s="71"/>
      <c r="G96" s="71"/>
      <c r="H96" s="71"/>
      <c r="I96" s="71"/>
      <c r="J96" s="71"/>
      <c r="K96" s="71"/>
      <c r="L96" s="72"/>
      <c r="M96" s="72"/>
      <c r="N96" s="72"/>
      <c r="O96" s="72"/>
    </row>
    <row r="97" spans="1:22" s="6" customFormat="1" ht="16.5" customHeight="1" x14ac:dyDescent="0.25">
      <c r="A97" s="5"/>
      <c r="B97" s="35"/>
      <c r="C97" s="18">
        <f>IF(DAY(MaySun1)=1,MaySun1+15,MaySun1+22)</f>
        <v>42142</v>
      </c>
      <c r="D97" s="34"/>
      <c r="E97" s="18">
        <f>IF(DAY(MaySun1)=1,MaySun1+16,MaySun1+23)</f>
        <v>42143</v>
      </c>
      <c r="F97" s="34"/>
      <c r="G97" s="18">
        <f>IF(DAY(MaySun1)=1,MaySun1+17,MaySun1+24)</f>
        <v>42144</v>
      </c>
      <c r="H97" s="34"/>
      <c r="I97" s="18">
        <f>IF(DAY(MaySun1)=1,MaySun1+18,MaySun1+25)</f>
        <v>42145</v>
      </c>
      <c r="J97" s="34"/>
      <c r="K97" s="18">
        <f>IF(DAY(MaySun1)=1,MaySun1+19,MaySun1+26)</f>
        <v>42146</v>
      </c>
      <c r="L97" s="34"/>
      <c r="M97" s="18">
        <f>IF(DAY(MaySun1)=1,MaySun1+20,MaySun1+27)</f>
        <v>42147</v>
      </c>
      <c r="N97" s="34"/>
      <c r="O97" s="18">
        <f>IF(DAY(MaySun1)=1,MaySun1+21,MaySun1+28)</f>
        <v>42148</v>
      </c>
    </row>
    <row r="98" spans="1:22" s="11" customFormat="1" ht="55.5" customHeight="1" x14ac:dyDescent="0.25">
      <c r="A98" s="3"/>
      <c r="B98" s="40"/>
      <c r="C98" s="41"/>
      <c r="D98" s="41"/>
      <c r="E98" s="41"/>
      <c r="F98" s="41"/>
      <c r="G98" s="41"/>
      <c r="H98" s="41"/>
      <c r="I98" s="41"/>
      <c r="J98" s="41"/>
      <c r="K98" s="41"/>
      <c r="L98" s="44"/>
      <c r="M98" s="44"/>
      <c r="N98" s="70"/>
      <c r="O98" s="70"/>
    </row>
    <row r="99" spans="1:22" s="11" customFormat="1" ht="8.25" customHeight="1" x14ac:dyDescent="0.25">
      <c r="A99" s="3"/>
      <c r="B99" s="71"/>
      <c r="C99" s="71"/>
      <c r="D99" s="71"/>
      <c r="E99" s="71"/>
      <c r="F99" s="71"/>
      <c r="G99" s="71"/>
      <c r="H99" s="71"/>
      <c r="I99" s="71"/>
      <c r="J99" s="71"/>
      <c r="K99" s="71"/>
      <c r="L99" s="72"/>
      <c r="M99" s="72"/>
      <c r="N99" s="72"/>
      <c r="O99" s="72"/>
    </row>
    <row r="100" spans="1:22" s="6" customFormat="1" ht="16.5" customHeight="1" x14ac:dyDescent="0.25">
      <c r="A100" s="5"/>
      <c r="B100" s="35"/>
      <c r="C100" s="18">
        <f>IF(DAY(MaySun1)=1,MaySun1+22,MaySun1+29)</f>
        <v>42149</v>
      </c>
      <c r="D100" s="34"/>
      <c r="E100" s="18">
        <f>IF(DAY(MaySun1)=1,MaySun1+23,MaySun1+30)</f>
        <v>42150</v>
      </c>
      <c r="F100" s="34"/>
      <c r="G100" s="18">
        <f>IF(DAY(MaySun1)=1,MaySun1+24,MaySun1+31)</f>
        <v>42151</v>
      </c>
      <c r="H100" s="34"/>
      <c r="I100" s="18">
        <f>IF(DAY(MaySun1)=1,MaySun1+25,MaySun1+32)</f>
        <v>42152</v>
      </c>
      <c r="J100" s="34"/>
      <c r="K100" s="18">
        <f>IF(DAY(MaySun1)=1,MaySun1+26,MaySun1+33)</f>
        <v>42153</v>
      </c>
      <c r="L100" s="34"/>
      <c r="M100" s="18">
        <f>IF(DAY(MaySun1)=1,MaySun1+27,MaySun1+34)</f>
        <v>42154</v>
      </c>
      <c r="N100" s="34"/>
      <c r="O100" s="18">
        <f>IF(DAY(MaySun1)=1,MaySun1+28,MaySun1+35)</f>
        <v>42155</v>
      </c>
    </row>
    <row r="101" spans="1:22" s="11" customFormat="1" ht="55.5" customHeight="1" x14ac:dyDescent="0.25">
      <c r="A101" s="3"/>
      <c r="B101" s="68"/>
      <c r="C101" s="69"/>
      <c r="D101" s="69"/>
      <c r="E101" s="69"/>
      <c r="F101" s="69"/>
      <c r="G101" s="69"/>
      <c r="H101" s="69"/>
      <c r="I101" s="69"/>
      <c r="J101" s="69"/>
      <c r="K101" s="69"/>
      <c r="L101" s="70"/>
      <c r="M101" s="70"/>
      <c r="N101" s="70"/>
      <c r="O101" s="70"/>
    </row>
    <row r="102" spans="1:22" s="11" customFormat="1" ht="8.25" customHeight="1" x14ac:dyDescent="0.25">
      <c r="A102" s="3"/>
      <c r="B102" s="71"/>
      <c r="C102" s="71"/>
      <c r="D102" s="71"/>
      <c r="E102" s="71"/>
      <c r="F102" s="71"/>
      <c r="G102" s="71"/>
      <c r="H102" s="71"/>
      <c r="I102" s="71"/>
      <c r="J102" s="71"/>
      <c r="K102" s="71"/>
      <c r="L102" s="72"/>
      <c r="M102" s="72"/>
      <c r="N102" s="72"/>
      <c r="O102" s="72"/>
    </row>
    <row r="103" spans="1:22" s="6" customFormat="1" ht="16.5" customHeight="1" x14ac:dyDescent="0.25">
      <c r="A103" s="5"/>
      <c r="B103" s="35"/>
      <c r="C103" s="18">
        <f>IF(DAY(MaySun1)=1,MaySun1+29,MaySun1+36)</f>
        <v>42156</v>
      </c>
      <c r="D103" s="34"/>
      <c r="E103" s="18">
        <f>IF(DAY(MaySun1)=1,MaySun1+30,MaySun1+37)</f>
        <v>42157</v>
      </c>
      <c r="F103" s="34"/>
      <c r="G103" s="18">
        <f>IF(DAY(MaySun1)=1,MaySun1+31,MaySun1+38)</f>
        <v>42158</v>
      </c>
      <c r="H103" s="34"/>
      <c r="I103" s="18">
        <f>IF(DAY(MaySun1)=1,MaySun1+32,MaySun1+39)</f>
        <v>42159</v>
      </c>
      <c r="J103" s="34"/>
      <c r="K103" s="18">
        <f>IF(DAY(MaySun1)=1,MaySun1+33,MaySun1+40)</f>
        <v>42160</v>
      </c>
      <c r="L103" s="34"/>
      <c r="M103" s="18">
        <f>IF(DAY(MaySun1)=1,MaySun1+34,MaySun1+41)</f>
        <v>42161</v>
      </c>
      <c r="N103" s="34"/>
      <c r="O103" s="18">
        <f>IF(DAY(MaySun1)=1,MaySun1+35,MaySun1+42)</f>
        <v>42162</v>
      </c>
    </row>
    <row r="104" spans="1:22" s="11" customFormat="1" ht="55.5" customHeight="1" x14ac:dyDescent="0.25">
      <c r="A104" s="3"/>
      <c r="B104" s="68"/>
      <c r="C104" s="69"/>
      <c r="D104" s="69"/>
      <c r="E104" s="69"/>
      <c r="F104" s="67"/>
      <c r="G104" s="67"/>
      <c r="H104" s="67"/>
      <c r="I104" s="67"/>
      <c r="J104" s="67"/>
      <c r="K104" s="67"/>
      <c r="L104" s="67"/>
      <c r="M104" s="67"/>
      <c r="N104" s="67"/>
      <c r="O104" s="67"/>
    </row>
    <row r="105" spans="1:22" s="11" customFormat="1" ht="7.5" customHeight="1" x14ac:dyDescent="0.2">
      <c r="B105" s="36"/>
      <c r="C105" s="36"/>
      <c r="D105" s="36"/>
      <c r="E105" s="36"/>
      <c r="F105" s="36"/>
      <c r="G105" s="36"/>
      <c r="H105" s="36"/>
      <c r="I105" s="36"/>
      <c r="J105" s="36"/>
      <c r="K105" s="36"/>
      <c r="L105" s="36"/>
      <c r="M105" s="36"/>
      <c r="N105" s="36"/>
      <c r="O105" s="36"/>
    </row>
    <row r="106" spans="1:22" s="11" customFormat="1" ht="14.25" customHeight="1" x14ac:dyDescent="0.2"/>
    <row r="107" spans="1:22" s="11" customFormat="1" ht="54" customHeight="1" x14ac:dyDescent="0.2">
      <c r="A107" s="66" t="str">
        <f>TEXT(DATE(Añonatural,6,1),"mmmm")</f>
        <v>junio</v>
      </c>
      <c r="B107" s="66"/>
      <c r="C107" s="66"/>
      <c r="D107" s="66"/>
      <c r="E107" s="66"/>
      <c r="F107" s="66"/>
      <c r="G107" s="66"/>
      <c r="H107" s="9"/>
      <c r="I107" s="1"/>
      <c r="J107" s="1"/>
      <c r="L107" s="64">
        <f>Añonatural</f>
        <v>2015</v>
      </c>
      <c r="M107" s="64"/>
      <c r="N107" s="64"/>
      <c r="O107" s="64"/>
      <c r="P107" s="64"/>
    </row>
    <row r="108" spans="1:22" s="3" customFormat="1" ht="27" customHeight="1" x14ac:dyDescent="0.25">
      <c r="B108" s="65" t="s">
        <v>0</v>
      </c>
      <c r="C108" s="65"/>
      <c r="D108" s="65" t="s">
        <v>1</v>
      </c>
      <c r="E108" s="65"/>
      <c r="F108" s="65" t="s">
        <v>2</v>
      </c>
      <c r="G108" s="65"/>
      <c r="H108" s="65" t="s">
        <v>3</v>
      </c>
      <c r="I108" s="65"/>
      <c r="J108" s="65" t="s">
        <v>4</v>
      </c>
      <c r="K108" s="65"/>
      <c r="L108" s="65" t="s">
        <v>5</v>
      </c>
      <c r="M108" s="65"/>
      <c r="N108" s="65" t="s">
        <v>6</v>
      </c>
      <c r="O108" s="65"/>
      <c r="P108" s="11"/>
      <c r="Q108" s="4"/>
      <c r="U108" s="11"/>
      <c r="V108" s="11"/>
    </row>
    <row r="109" spans="1:22" s="5" customFormat="1" ht="16.5" customHeight="1" x14ac:dyDescent="0.25">
      <c r="B109" s="30"/>
      <c r="C109" s="38">
        <f>IF(DAY(JunSun1)=1,JunSun1-6,JunSun1+1)</f>
        <v>42156</v>
      </c>
      <c r="D109" s="31"/>
      <c r="E109" s="38">
        <f>IF(DAY(JunSun1)=1,JunSun1-5,JunSun1+2)</f>
        <v>42157</v>
      </c>
      <c r="F109" s="31"/>
      <c r="G109" s="38">
        <f>IF(DAY(JunSun1)=1,JunSun1-4,JunSun1+3)</f>
        <v>42158</v>
      </c>
      <c r="H109" s="31"/>
      <c r="I109" s="38">
        <f>IF(DAY(JunSun1)=1,JunSun1-3,JunSun1+4)</f>
        <v>42159</v>
      </c>
      <c r="J109" s="31"/>
      <c r="K109" s="38">
        <f>IF(DAY(JunSun1)=1,JunSun1-2,JunSun1+5)</f>
        <v>42160</v>
      </c>
      <c r="L109" s="31"/>
      <c r="M109" s="38">
        <f>IF(DAY(JunSun1)=1,JunSun1-1,JunSun1+6)</f>
        <v>42161</v>
      </c>
      <c r="N109" s="31"/>
      <c r="O109" s="38">
        <f>IF(DAY(JunSun1)=1,JunSun1,JunSun1+7)</f>
        <v>42162</v>
      </c>
      <c r="P109" s="6"/>
      <c r="Q109" s="6"/>
      <c r="U109" s="7"/>
      <c r="V109" s="6"/>
    </row>
    <row r="110" spans="1:22" s="8" customFormat="1" ht="55.5" customHeight="1" x14ac:dyDescent="0.25">
      <c r="A110" s="3"/>
      <c r="B110" s="59"/>
      <c r="C110" s="60"/>
      <c r="D110" s="60"/>
      <c r="E110" s="60"/>
      <c r="F110" s="60"/>
      <c r="G110" s="60"/>
      <c r="H110" s="60"/>
      <c r="I110" s="60"/>
      <c r="J110" s="60"/>
      <c r="K110" s="60"/>
      <c r="L110" s="61"/>
      <c r="M110" s="61"/>
      <c r="N110" s="61"/>
      <c r="O110" s="61"/>
    </row>
    <row r="111" spans="1:22" s="8" customFormat="1" ht="8.25" customHeight="1" x14ac:dyDescent="0.25">
      <c r="A111" s="3"/>
      <c r="B111" s="62"/>
      <c r="C111" s="62"/>
      <c r="D111" s="62"/>
      <c r="E111" s="62"/>
      <c r="F111" s="62"/>
      <c r="G111" s="62"/>
      <c r="H111" s="62"/>
      <c r="I111" s="62"/>
      <c r="J111" s="62"/>
      <c r="K111" s="62"/>
      <c r="L111" s="63"/>
      <c r="M111" s="63"/>
      <c r="N111" s="63"/>
      <c r="O111" s="63"/>
    </row>
    <row r="112" spans="1:22" s="6" customFormat="1" ht="16.5" customHeight="1" x14ac:dyDescent="0.25">
      <c r="A112" s="5"/>
      <c r="B112" s="31"/>
      <c r="C112" s="38">
        <f>IF(DAY(JunSun1)=1,JunSun1+1,JunSun1+8)</f>
        <v>42163</v>
      </c>
      <c r="D112" s="31"/>
      <c r="E112" s="38">
        <f>IF(DAY(JunSun1)=1,JunSun1+2,JunSun1+9)</f>
        <v>42164</v>
      </c>
      <c r="F112" s="31"/>
      <c r="G112" s="38">
        <f>IF(DAY(JunSun1)=1,JunSun1+3,JunSun1+10)</f>
        <v>42165</v>
      </c>
      <c r="H112" s="31"/>
      <c r="I112" s="38">
        <f>IF(DAY(JunSun1)=1,JunSun1+4,JunSun1+11)</f>
        <v>42166</v>
      </c>
      <c r="J112" s="31"/>
      <c r="K112" s="38">
        <f>IF(DAY(JunSun1)=1,JunSun1+5,JunSun1+12)</f>
        <v>42167</v>
      </c>
      <c r="L112" s="31"/>
      <c r="M112" s="38">
        <f>IF(DAY(JunSun1)=1,JunSun1+6,JunSun1+13)</f>
        <v>42168</v>
      </c>
      <c r="N112" s="31"/>
      <c r="O112" s="38">
        <f>IF(DAY(JunSun1)=1,JunSun1+7,JunSun1+14)</f>
        <v>42169</v>
      </c>
    </row>
    <row r="113" spans="1:16" s="11" customFormat="1" ht="55.5" customHeight="1" x14ac:dyDescent="0.25">
      <c r="A113" s="3"/>
      <c r="B113" s="40"/>
      <c r="C113" s="41"/>
      <c r="D113" s="41"/>
      <c r="E113" s="41"/>
      <c r="F113" s="41"/>
      <c r="G113" s="41"/>
      <c r="H113" s="41"/>
      <c r="I113" s="41"/>
      <c r="J113" s="41"/>
      <c r="K113" s="41"/>
      <c r="L113" s="44"/>
      <c r="M113" s="44"/>
      <c r="N113" s="61"/>
      <c r="O113" s="61"/>
    </row>
    <row r="114" spans="1:16" s="11" customFormat="1" ht="8.25" customHeight="1" x14ac:dyDescent="0.25">
      <c r="A114" s="3"/>
      <c r="B114" s="62"/>
      <c r="C114" s="62"/>
      <c r="D114" s="62"/>
      <c r="E114" s="62"/>
      <c r="F114" s="62"/>
      <c r="G114" s="62"/>
      <c r="H114" s="62"/>
      <c r="I114" s="62"/>
      <c r="J114" s="62"/>
      <c r="K114" s="62"/>
      <c r="L114" s="63"/>
      <c r="M114" s="63"/>
      <c r="N114" s="63"/>
      <c r="O114" s="63"/>
    </row>
    <row r="115" spans="1:16" s="6" customFormat="1" ht="16.5" customHeight="1" x14ac:dyDescent="0.25">
      <c r="A115" s="5"/>
      <c r="B115" s="31"/>
      <c r="C115" s="38">
        <f>IF(DAY(JunSun1)=1,JunSun1+8,JunSun1+15)</f>
        <v>42170</v>
      </c>
      <c r="D115" s="31"/>
      <c r="E115" s="38">
        <f>IF(DAY(JunSun1)=1,JunSun1+9,JunSun1+16)</f>
        <v>42171</v>
      </c>
      <c r="F115" s="31"/>
      <c r="G115" s="38">
        <f>IF(DAY(JunSun1)=1,JunSun1+10,JunSun1+17)</f>
        <v>42172</v>
      </c>
      <c r="H115" s="31"/>
      <c r="I115" s="38">
        <f>IF(DAY(JunSun1)=1,JunSun1+11,JunSun1+18)</f>
        <v>42173</v>
      </c>
      <c r="J115" s="31"/>
      <c r="K115" s="38">
        <f>IF(DAY(JunSun1)=1,JunSun1+12,JunSun1+19)</f>
        <v>42174</v>
      </c>
      <c r="L115" s="31"/>
      <c r="M115" s="38">
        <f>IF(DAY(JunSun1)=1,JunSun1+13,JunSun1+20)</f>
        <v>42175</v>
      </c>
      <c r="N115" s="31"/>
      <c r="O115" s="38">
        <f>IF(DAY(JunSun1)=1,JunSun1+14,JunSun1+21)</f>
        <v>42176</v>
      </c>
    </row>
    <row r="116" spans="1:16" s="11" customFormat="1" ht="55.5" customHeight="1" x14ac:dyDescent="0.25">
      <c r="A116" s="3"/>
      <c r="B116" s="59"/>
      <c r="C116" s="60"/>
      <c r="D116" s="60"/>
      <c r="E116" s="60"/>
      <c r="F116" s="60"/>
      <c r="G116" s="60"/>
      <c r="H116" s="60"/>
      <c r="I116" s="60"/>
      <c r="J116" s="60"/>
      <c r="K116" s="60"/>
      <c r="L116" s="61"/>
      <c r="M116" s="61"/>
      <c r="N116" s="61"/>
      <c r="O116" s="61"/>
    </row>
    <row r="117" spans="1:16" s="11" customFormat="1" ht="8.25" customHeight="1" x14ac:dyDescent="0.25">
      <c r="A117" s="3"/>
      <c r="B117" s="62"/>
      <c r="C117" s="62"/>
      <c r="D117" s="62"/>
      <c r="E117" s="62"/>
      <c r="F117" s="62"/>
      <c r="G117" s="62"/>
      <c r="H117" s="62"/>
      <c r="I117" s="62"/>
      <c r="J117" s="62"/>
      <c r="K117" s="62"/>
      <c r="L117" s="63"/>
      <c r="M117" s="63"/>
      <c r="N117" s="63"/>
      <c r="O117" s="63"/>
    </row>
    <row r="118" spans="1:16" s="6" customFormat="1" ht="16.5" customHeight="1" x14ac:dyDescent="0.25">
      <c r="A118" s="5"/>
      <c r="B118" s="31"/>
      <c r="C118" s="38">
        <f>IF(DAY(JunSun1)=1,JunSun1+15,JunSun1+22)</f>
        <v>42177</v>
      </c>
      <c r="D118" s="31"/>
      <c r="E118" s="38">
        <f>IF(DAY(JunSun1)=1,JunSun1+16,JunSun1+23)</f>
        <v>42178</v>
      </c>
      <c r="F118" s="31"/>
      <c r="G118" s="38">
        <f>IF(DAY(JunSun1)=1,JunSun1+17,JunSun1+24)</f>
        <v>42179</v>
      </c>
      <c r="H118" s="31"/>
      <c r="I118" s="38">
        <f>IF(DAY(JunSun1)=1,JunSun1+18,JunSun1+25)</f>
        <v>42180</v>
      </c>
      <c r="J118" s="31"/>
      <c r="K118" s="38">
        <f>IF(DAY(JunSun1)=1,JunSun1+19,JunSun1+26)</f>
        <v>42181</v>
      </c>
      <c r="L118" s="31"/>
      <c r="M118" s="38">
        <f>IF(DAY(JunSun1)=1,JunSun1+20,JunSun1+27)</f>
        <v>42182</v>
      </c>
      <c r="N118" s="31"/>
      <c r="O118" s="38">
        <f>IF(DAY(JunSun1)=1,JunSun1+21,JunSun1+28)</f>
        <v>42183</v>
      </c>
    </row>
    <row r="119" spans="1:16" s="11" customFormat="1" ht="55.5" customHeight="1" x14ac:dyDescent="0.25">
      <c r="A119" s="3"/>
      <c r="B119" s="40"/>
      <c r="C119" s="41"/>
      <c r="D119" s="41"/>
      <c r="E119" s="41"/>
      <c r="F119" s="41"/>
      <c r="G119" s="41"/>
      <c r="H119" s="41"/>
      <c r="I119" s="41"/>
      <c r="J119" s="41"/>
      <c r="K119" s="41"/>
      <c r="L119" s="44"/>
      <c r="M119" s="44"/>
      <c r="N119" s="61"/>
      <c r="O119" s="61"/>
    </row>
    <row r="120" spans="1:16" s="11" customFormat="1" ht="8.25" customHeight="1" x14ac:dyDescent="0.25">
      <c r="A120" s="3"/>
      <c r="B120" s="62"/>
      <c r="C120" s="62"/>
      <c r="D120" s="62"/>
      <c r="E120" s="62"/>
      <c r="F120" s="62"/>
      <c r="G120" s="62"/>
      <c r="H120" s="62"/>
      <c r="I120" s="62"/>
      <c r="J120" s="62"/>
      <c r="K120" s="62"/>
      <c r="L120" s="63"/>
      <c r="M120" s="63"/>
      <c r="N120" s="63"/>
      <c r="O120" s="63"/>
    </row>
    <row r="121" spans="1:16" s="6" customFormat="1" ht="16.5" customHeight="1" x14ac:dyDescent="0.25">
      <c r="A121" s="5"/>
      <c r="B121" s="31"/>
      <c r="C121" s="38">
        <f>IF(DAY(JunSun1)=1,JunSun1+22,JunSun1+29)</f>
        <v>42184</v>
      </c>
      <c r="D121" s="31"/>
      <c r="E121" s="38">
        <f>IF(DAY(JunSun1)=1,JunSun1+23,JunSun1+30)</f>
        <v>42185</v>
      </c>
      <c r="F121" s="31"/>
      <c r="G121" s="38">
        <f>IF(DAY(JunSun1)=1,JunSun1+24,JunSun1+31)</f>
        <v>42186</v>
      </c>
      <c r="H121" s="31"/>
      <c r="I121" s="38">
        <f>IF(DAY(JunSun1)=1,JunSun1+25,JunSun1+32)</f>
        <v>42187</v>
      </c>
      <c r="J121" s="31"/>
      <c r="K121" s="38">
        <f>IF(DAY(JunSun1)=1,JunSun1+26,JunSun1+33)</f>
        <v>42188</v>
      </c>
      <c r="L121" s="31"/>
      <c r="M121" s="38">
        <f>IF(DAY(JunSun1)=1,JunSun1+27,JunSun1+34)</f>
        <v>42189</v>
      </c>
      <c r="N121" s="31"/>
      <c r="O121" s="38">
        <f>IF(DAY(JunSun1)=1,JunSun1+28,JunSun1+35)</f>
        <v>42190</v>
      </c>
    </row>
    <row r="122" spans="1:16" s="11" customFormat="1" ht="55.5" customHeight="1" x14ac:dyDescent="0.25">
      <c r="A122" s="3"/>
      <c r="B122" s="59"/>
      <c r="C122" s="60"/>
      <c r="D122" s="60"/>
      <c r="E122" s="60"/>
      <c r="F122" s="60"/>
      <c r="G122" s="60"/>
      <c r="H122" s="60"/>
      <c r="I122" s="60"/>
      <c r="J122" s="60"/>
      <c r="K122" s="60"/>
      <c r="L122" s="61"/>
      <c r="M122" s="61"/>
      <c r="N122" s="61"/>
      <c r="O122" s="61"/>
    </row>
    <row r="123" spans="1:16" s="11" customFormat="1" ht="8.25" customHeight="1" x14ac:dyDescent="0.25">
      <c r="A123" s="3"/>
      <c r="B123" s="62"/>
      <c r="C123" s="62"/>
      <c r="D123" s="62"/>
      <c r="E123" s="62"/>
      <c r="F123" s="62"/>
      <c r="G123" s="62"/>
      <c r="H123" s="62"/>
      <c r="I123" s="62"/>
      <c r="J123" s="62"/>
      <c r="K123" s="62"/>
      <c r="L123" s="63"/>
      <c r="M123" s="63"/>
      <c r="N123" s="63"/>
      <c r="O123" s="63"/>
    </row>
    <row r="124" spans="1:16" s="6" customFormat="1" ht="16.5" customHeight="1" x14ac:dyDescent="0.25">
      <c r="A124" s="5"/>
      <c r="B124" s="31"/>
      <c r="C124" s="38">
        <f>IF(DAY(JunSun1)=1,JunSun1+29,JunSun1+36)</f>
        <v>42191</v>
      </c>
      <c r="D124" s="31"/>
      <c r="E124" s="38">
        <f>IF(DAY(JunSun1)=1,JunSun1+30,JunSun1+37)</f>
        <v>42192</v>
      </c>
      <c r="F124" s="31"/>
      <c r="G124" s="38">
        <f>IF(DAY(JunSun1)=1,JunSun1+31,JunSun1+38)</f>
        <v>42193</v>
      </c>
      <c r="H124" s="31"/>
      <c r="I124" s="38">
        <f>IF(DAY(JunSun1)=1,JunSun1+32,JunSun1+39)</f>
        <v>42194</v>
      </c>
      <c r="J124" s="31"/>
      <c r="K124" s="38">
        <f>IF(DAY(JunSun1)=1,JunSun1+33,JunSun1+40)</f>
        <v>42195</v>
      </c>
      <c r="L124" s="31"/>
      <c r="M124" s="38">
        <f>IF(DAY(JunSun1)=1,JunSun1+34,JunSun1+41)</f>
        <v>42196</v>
      </c>
      <c r="N124" s="31"/>
      <c r="O124" s="38">
        <f>IF(DAY(JunSun1)=1,JunSun1+35,JunSun1+42)</f>
        <v>42197</v>
      </c>
    </row>
    <row r="125" spans="1:16" s="11" customFormat="1" ht="55.5" customHeight="1" x14ac:dyDescent="0.25">
      <c r="A125" s="3"/>
      <c r="B125" s="59"/>
      <c r="C125" s="60"/>
      <c r="D125" s="60"/>
      <c r="E125" s="60"/>
      <c r="F125" s="58"/>
      <c r="G125" s="58"/>
      <c r="H125" s="58"/>
      <c r="I125" s="58"/>
      <c r="J125" s="58"/>
      <c r="K125" s="58"/>
      <c r="L125" s="58"/>
      <c r="M125" s="58"/>
      <c r="N125" s="58"/>
      <c r="O125" s="58"/>
    </row>
    <row r="126" spans="1:16" s="11" customFormat="1" ht="7.5" customHeight="1" x14ac:dyDescent="0.2">
      <c r="B126" s="32"/>
      <c r="C126" s="32"/>
      <c r="D126" s="32"/>
      <c r="E126" s="32"/>
      <c r="F126" s="32"/>
      <c r="G126" s="32"/>
      <c r="H126" s="32"/>
      <c r="I126" s="32"/>
      <c r="J126" s="32"/>
      <c r="K126" s="32"/>
      <c r="L126" s="32"/>
      <c r="M126" s="32"/>
      <c r="N126" s="32"/>
      <c r="O126" s="32"/>
    </row>
    <row r="127" spans="1:16" s="11" customFormat="1" ht="14.25" customHeight="1" x14ac:dyDescent="0.2"/>
    <row r="128" spans="1:16" s="11" customFormat="1" ht="54" customHeight="1" x14ac:dyDescent="0.2">
      <c r="A128" s="66" t="str">
        <f>TEXT(DATE(Añonatural,7,1),"mmmm")</f>
        <v>julio</v>
      </c>
      <c r="B128" s="66"/>
      <c r="C128" s="66"/>
      <c r="D128" s="66"/>
      <c r="E128" s="66"/>
      <c r="F128" s="66"/>
      <c r="G128" s="66"/>
      <c r="H128" s="9"/>
      <c r="I128" s="1"/>
      <c r="J128" s="1"/>
      <c r="L128" s="64">
        <f>Añonatural</f>
        <v>2015</v>
      </c>
      <c r="M128" s="64"/>
      <c r="N128" s="64"/>
      <c r="O128" s="64"/>
      <c r="P128" s="64"/>
    </row>
    <row r="129" spans="1:22" s="3" customFormat="1" ht="27" customHeight="1" x14ac:dyDescent="0.25">
      <c r="B129" s="65" t="s">
        <v>0</v>
      </c>
      <c r="C129" s="65"/>
      <c r="D129" s="65" t="s">
        <v>1</v>
      </c>
      <c r="E129" s="65"/>
      <c r="F129" s="65" t="s">
        <v>2</v>
      </c>
      <c r="G129" s="65"/>
      <c r="H129" s="65" t="s">
        <v>3</v>
      </c>
      <c r="I129" s="65"/>
      <c r="J129" s="65" t="s">
        <v>4</v>
      </c>
      <c r="K129" s="65"/>
      <c r="L129" s="65" t="s">
        <v>5</v>
      </c>
      <c r="M129" s="65"/>
      <c r="N129" s="65" t="s">
        <v>6</v>
      </c>
      <c r="O129" s="65"/>
      <c r="P129" s="11"/>
      <c r="Q129" s="4"/>
      <c r="U129" s="11"/>
      <c r="V129" s="11"/>
    </row>
    <row r="130" spans="1:22" s="5" customFormat="1" ht="16.5" customHeight="1" x14ac:dyDescent="0.25">
      <c r="B130" s="30"/>
      <c r="C130" s="38">
        <f>IF(DAY(JulSun1)=1,JulSun1-6,JulSun1+1)</f>
        <v>42184</v>
      </c>
      <c r="D130" s="31"/>
      <c r="E130" s="38">
        <f>IF(DAY(JulSun1)=1,JulSun1-5,JulSun1+2)</f>
        <v>42185</v>
      </c>
      <c r="F130" s="31"/>
      <c r="G130" s="38">
        <f>IF(DAY(JulSun1)=1,JulSun1-4,JulSun1+3)</f>
        <v>42186</v>
      </c>
      <c r="H130" s="31"/>
      <c r="I130" s="38">
        <f>IF(DAY(JulSun1)=1,JulSun1-3,JulSun1+4)</f>
        <v>42187</v>
      </c>
      <c r="J130" s="31"/>
      <c r="K130" s="38">
        <f>IF(DAY(JulSun1)=1,JulSun1-2,JulSun1+5)</f>
        <v>42188</v>
      </c>
      <c r="L130" s="31"/>
      <c r="M130" s="38">
        <f>IF(DAY(JulSun1)=1,JulSun1-1,JulSun1+6)</f>
        <v>42189</v>
      </c>
      <c r="N130" s="31"/>
      <c r="O130" s="38">
        <f>IF(DAY(JulSun1)=1,JulSun1,JulSun1+7)</f>
        <v>42190</v>
      </c>
      <c r="P130" s="6"/>
      <c r="Q130" s="6"/>
      <c r="U130" s="7"/>
      <c r="V130" s="6"/>
    </row>
    <row r="131" spans="1:22" s="8" customFormat="1" ht="55.5" customHeight="1" x14ac:dyDescent="0.25">
      <c r="A131" s="3"/>
      <c r="B131" s="59"/>
      <c r="C131" s="60"/>
      <c r="D131" s="60"/>
      <c r="E131" s="60"/>
      <c r="F131" s="60"/>
      <c r="G131" s="60"/>
      <c r="H131" s="60"/>
      <c r="I131" s="60"/>
      <c r="J131" s="60"/>
      <c r="K131" s="60"/>
      <c r="L131" s="61"/>
      <c r="M131" s="61"/>
      <c r="N131" s="61"/>
      <c r="O131" s="61"/>
    </row>
    <row r="132" spans="1:22" s="8" customFormat="1" ht="8.25" customHeight="1" x14ac:dyDescent="0.25">
      <c r="A132" s="3"/>
      <c r="B132" s="62"/>
      <c r="C132" s="62"/>
      <c r="D132" s="62"/>
      <c r="E132" s="62"/>
      <c r="F132" s="62"/>
      <c r="G132" s="62"/>
      <c r="H132" s="62"/>
      <c r="I132" s="62"/>
      <c r="J132" s="62"/>
      <c r="K132" s="62"/>
      <c r="L132" s="63"/>
      <c r="M132" s="63"/>
      <c r="N132" s="63"/>
      <c r="O132" s="63"/>
    </row>
    <row r="133" spans="1:22" s="6" customFormat="1" ht="16.5" customHeight="1" x14ac:dyDescent="0.25">
      <c r="A133" s="5"/>
      <c r="B133" s="31"/>
      <c r="C133" s="38">
        <f>IF(DAY(JulSun1)=1,JulSun1+1,JulSun1+8)</f>
        <v>42191</v>
      </c>
      <c r="D133" s="31"/>
      <c r="E133" s="38">
        <f>IF(DAY(JulSun1)=1,JulSun1+2,JulSun1+9)</f>
        <v>42192</v>
      </c>
      <c r="F133" s="31"/>
      <c r="G133" s="38">
        <f>IF(DAY(JulSun1)=1,JulSun1+3,JulSun1+10)</f>
        <v>42193</v>
      </c>
      <c r="H133" s="31"/>
      <c r="I133" s="19">
        <f>IF(DAY(JulSun1)=1,JulSun1+4,JulSun1+11)</f>
        <v>42194</v>
      </c>
      <c r="J133" s="31"/>
      <c r="K133" s="19">
        <f>IF(DAY(JulSun1)=1,JulSun1+5,JulSun1+12)</f>
        <v>42195</v>
      </c>
      <c r="L133" s="31"/>
      <c r="M133" s="19">
        <f>IF(DAY(JulSun1)=1,JulSun1+6,JulSun1+13)</f>
        <v>42196</v>
      </c>
      <c r="N133" s="31"/>
      <c r="O133" s="19">
        <f>IF(DAY(JulSun1)=1,JulSun1+7,JulSun1+14)</f>
        <v>42197</v>
      </c>
    </row>
    <row r="134" spans="1:22" s="11" customFormat="1" ht="55.5" customHeight="1" x14ac:dyDescent="0.25">
      <c r="A134" s="3"/>
      <c r="B134" s="40"/>
      <c r="C134" s="41"/>
      <c r="D134" s="41"/>
      <c r="E134" s="41"/>
      <c r="F134" s="41"/>
      <c r="G134" s="41"/>
      <c r="H134" s="41"/>
      <c r="I134" s="41"/>
      <c r="J134" s="41"/>
      <c r="K134" s="41"/>
      <c r="L134" s="44"/>
      <c r="M134" s="44"/>
      <c r="N134" s="61"/>
      <c r="O134" s="61"/>
    </row>
    <row r="135" spans="1:22" s="11" customFormat="1" ht="8.25" customHeight="1" x14ac:dyDescent="0.25">
      <c r="A135" s="3"/>
      <c r="B135" s="62"/>
      <c r="C135" s="62"/>
      <c r="D135" s="62"/>
      <c r="E135" s="62"/>
      <c r="F135" s="62"/>
      <c r="G135" s="62"/>
      <c r="H135" s="62"/>
      <c r="I135" s="62"/>
      <c r="J135" s="62"/>
      <c r="K135" s="62"/>
      <c r="L135" s="63"/>
      <c r="M135" s="63"/>
      <c r="N135" s="63"/>
      <c r="O135" s="63"/>
    </row>
    <row r="136" spans="1:22" s="6" customFormat="1" ht="16.5" customHeight="1" x14ac:dyDescent="0.25">
      <c r="A136" s="5"/>
      <c r="B136" s="31"/>
      <c r="C136" s="38">
        <f>IF(DAY(JulSun1)=1,JulSun1+8,JulSun1+15)</f>
        <v>42198</v>
      </c>
      <c r="D136" s="31"/>
      <c r="E136" s="38">
        <f>IF(DAY(JulSun1)=1,JulSun1+9,JulSun1+16)</f>
        <v>42199</v>
      </c>
      <c r="F136" s="31"/>
      <c r="G136" s="38">
        <f>IF(DAY(JulSun1)=1,JulSun1+10,JulSun1+17)</f>
        <v>42200</v>
      </c>
      <c r="H136" s="31"/>
      <c r="I136" s="38">
        <f>IF(DAY(JulSun1)=1,JulSun1+11,JulSun1+18)</f>
        <v>42201</v>
      </c>
      <c r="J136" s="31"/>
      <c r="K136" s="38">
        <f>IF(DAY(JulSun1)=1,JulSun1+12,JulSun1+19)</f>
        <v>42202</v>
      </c>
      <c r="L136" s="31"/>
      <c r="M136" s="38">
        <f>IF(DAY(JulSun1)=1,JulSun1+13,JulSun1+20)</f>
        <v>42203</v>
      </c>
      <c r="N136" s="31"/>
      <c r="O136" s="38">
        <f>IF(DAY(JulSun1)=1,JulSun1+14,JulSun1+21)</f>
        <v>42204</v>
      </c>
    </row>
    <row r="137" spans="1:22" s="11" customFormat="1" ht="55.5" customHeight="1" x14ac:dyDescent="0.25">
      <c r="A137" s="3"/>
      <c r="B137" s="59"/>
      <c r="C137" s="60"/>
      <c r="D137" s="60"/>
      <c r="E137" s="60"/>
      <c r="F137" s="60"/>
      <c r="G137" s="60"/>
      <c r="H137" s="60"/>
      <c r="I137" s="60"/>
      <c r="J137" s="60"/>
      <c r="K137" s="60"/>
      <c r="L137" s="61"/>
      <c r="M137" s="61"/>
      <c r="N137" s="61"/>
      <c r="O137" s="61"/>
    </row>
    <row r="138" spans="1:22" s="11" customFormat="1" ht="8.25" customHeight="1" x14ac:dyDescent="0.25">
      <c r="A138" s="3"/>
      <c r="B138" s="62"/>
      <c r="C138" s="62"/>
      <c r="D138" s="62"/>
      <c r="E138" s="62"/>
      <c r="F138" s="62"/>
      <c r="G138" s="62"/>
      <c r="H138" s="62"/>
      <c r="I138" s="62"/>
      <c r="J138" s="62"/>
      <c r="K138" s="62"/>
      <c r="L138" s="63"/>
      <c r="M138" s="63"/>
      <c r="N138" s="63"/>
      <c r="O138" s="63"/>
    </row>
    <row r="139" spans="1:22" s="6" customFormat="1" ht="16.5" customHeight="1" x14ac:dyDescent="0.25">
      <c r="A139" s="5"/>
      <c r="B139" s="31"/>
      <c r="C139" s="38">
        <f>IF(DAY(JulSun1)=1,JulSun1+15,JulSun1+22)</f>
        <v>42205</v>
      </c>
      <c r="D139" s="31"/>
      <c r="E139" s="38">
        <f>IF(DAY(JulSun1)=1,JulSun1+16,JulSun1+23)</f>
        <v>42206</v>
      </c>
      <c r="F139" s="31"/>
      <c r="G139" s="38">
        <f>IF(DAY(JulSun1)=1,JulSun1+17,JulSun1+24)</f>
        <v>42207</v>
      </c>
      <c r="H139" s="31"/>
      <c r="I139" s="38">
        <f>IF(DAY(JulSun1)=1,JulSun1+18,JulSun1+25)</f>
        <v>42208</v>
      </c>
      <c r="J139" s="31"/>
      <c r="K139" s="38">
        <f>IF(DAY(JulSun1)=1,JulSun1+19,JulSun1+26)</f>
        <v>42209</v>
      </c>
      <c r="L139" s="31"/>
      <c r="M139" s="38">
        <f>IF(DAY(JulSun1)=1,JulSun1+20,JulSun1+27)</f>
        <v>42210</v>
      </c>
      <c r="N139" s="31"/>
      <c r="O139" s="38">
        <f>IF(DAY(JulSun1)=1,JulSun1+21,JulSun1+28)</f>
        <v>42211</v>
      </c>
    </row>
    <row r="140" spans="1:22" s="11" customFormat="1" ht="55.5" customHeight="1" x14ac:dyDescent="0.25">
      <c r="A140" s="3"/>
      <c r="B140" s="40"/>
      <c r="C140" s="41"/>
      <c r="D140" s="41"/>
      <c r="E140" s="41"/>
      <c r="F140" s="41"/>
      <c r="G140" s="41"/>
      <c r="H140" s="41"/>
      <c r="I140" s="41"/>
      <c r="J140" s="41"/>
      <c r="K140" s="41"/>
      <c r="L140" s="44"/>
      <c r="M140" s="44"/>
      <c r="N140" s="61"/>
      <c r="O140" s="61"/>
    </row>
    <row r="141" spans="1:22" s="11" customFormat="1" ht="8.25" customHeight="1" x14ac:dyDescent="0.25">
      <c r="A141" s="3"/>
      <c r="B141" s="62"/>
      <c r="C141" s="62"/>
      <c r="D141" s="62"/>
      <c r="E141" s="62"/>
      <c r="F141" s="62"/>
      <c r="G141" s="62"/>
      <c r="H141" s="62"/>
      <c r="I141" s="62"/>
      <c r="J141" s="62"/>
      <c r="K141" s="62"/>
      <c r="L141" s="63"/>
      <c r="M141" s="63"/>
      <c r="N141" s="63"/>
      <c r="O141" s="63"/>
    </row>
    <row r="142" spans="1:22" s="6" customFormat="1" ht="16.5" customHeight="1" x14ac:dyDescent="0.25">
      <c r="A142" s="5"/>
      <c r="B142" s="31"/>
      <c r="C142" s="38">
        <f>IF(DAY(JulSun1)=1,JulSun1+22,JulSun1+29)</f>
        <v>42212</v>
      </c>
      <c r="D142" s="31"/>
      <c r="E142" s="38">
        <f>IF(DAY(JulSun1)=1,JulSun1+23,JulSun1+30)</f>
        <v>42213</v>
      </c>
      <c r="F142" s="31"/>
      <c r="G142" s="38">
        <f>IF(DAY(JulSun1)=1,JulSun1+24,JulSun1+31)</f>
        <v>42214</v>
      </c>
      <c r="H142" s="31"/>
      <c r="I142" s="38">
        <f>IF(DAY(JulSun1)=1,JulSun1+25,JulSun1+32)</f>
        <v>42215</v>
      </c>
      <c r="J142" s="31"/>
      <c r="K142" s="38">
        <f>IF(DAY(JulSun1)=1,JulSun1+26,JulSun1+33)</f>
        <v>42216</v>
      </c>
      <c r="L142" s="31"/>
      <c r="M142" s="38">
        <f>IF(DAY(JulSun1)=1,JulSun1+27,JulSun1+34)</f>
        <v>42217</v>
      </c>
      <c r="N142" s="31"/>
      <c r="O142" s="38">
        <f>IF(DAY(JulSun1)=1,JulSun1+28,JulSun1+35)</f>
        <v>42218</v>
      </c>
    </row>
    <row r="143" spans="1:22" s="11" customFormat="1" ht="55.5" customHeight="1" x14ac:dyDescent="0.25">
      <c r="A143" s="3"/>
      <c r="B143" s="59"/>
      <c r="C143" s="60"/>
      <c r="D143" s="60"/>
      <c r="E143" s="60"/>
      <c r="F143" s="60"/>
      <c r="G143" s="60"/>
      <c r="H143" s="60"/>
      <c r="I143" s="60"/>
      <c r="J143" s="60"/>
      <c r="K143" s="60"/>
      <c r="L143" s="61"/>
      <c r="M143" s="61"/>
      <c r="N143" s="61"/>
      <c r="O143" s="61"/>
    </row>
    <row r="144" spans="1:22" s="11" customFormat="1" ht="8.25" customHeight="1" x14ac:dyDescent="0.25">
      <c r="A144" s="3"/>
      <c r="B144" s="62"/>
      <c r="C144" s="62"/>
      <c r="D144" s="62"/>
      <c r="E144" s="62"/>
      <c r="F144" s="62"/>
      <c r="G144" s="62"/>
      <c r="H144" s="62"/>
      <c r="I144" s="62"/>
      <c r="J144" s="62"/>
      <c r="K144" s="62"/>
      <c r="L144" s="63"/>
      <c r="M144" s="63"/>
      <c r="N144" s="63"/>
      <c r="O144" s="63"/>
    </row>
    <row r="145" spans="1:22" s="6" customFormat="1" ht="16.5" customHeight="1" x14ac:dyDescent="0.25">
      <c r="A145" s="5"/>
      <c r="B145" s="31"/>
      <c r="C145" s="38">
        <f>IF(DAY(JulSun1)=1,JulSun1+29,JulSun1+36)</f>
        <v>42219</v>
      </c>
      <c r="D145" s="31"/>
      <c r="E145" s="38">
        <f>IF(DAY(JulSun1)=1,JulSun1+30,JulSun1+37)</f>
        <v>42220</v>
      </c>
      <c r="F145" s="31"/>
      <c r="G145" s="38">
        <f>IF(DAY(JulSun1)=1,JulSun1+31,JulSun1+38)</f>
        <v>42221</v>
      </c>
      <c r="H145" s="31"/>
      <c r="I145" s="38">
        <f>IF(DAY(JulSun1)=1,JulSun1+32,JulSun1+39)</f>
        <v>42222</v>
      </c>
      <c r="J145" s="31"/>
      <c r="K145" s="38">
        <f>IF(DAY(JulSun1)=1,JulSun1+33,JulSun1+40)</f>
        <v>42223</v>
      </c>
      <c r="L145" s="31"/>
      <c r="M145" s="38">
        <f>IF(DAY(JulSun1)=1,JulSun1+34,JulSun1+41)</f>
        <v>42224</v>
      </c>
      <c r="N145" s="31"/>
      <c r="O145" s="38">
        <f>IF(DAY(JulSun1)=1,JulSun1+35,JulSun1+42)</f>
        <v>42225</v>
      </c>
    </row>
    <row r="146" spans="1:22" s="11" customFormat="1" ht="55.5" customHeight="1" x14ac:dyDescent="0.25">
      <c r="A146" s="3"/>
      <c r="B146" s="59"/>
      <c r="C146" s="60"/>
      <c r="D146" s="60"/>
      <c r="E146" s="60"/>
      <c r="F146" s="58"/>
      <c r="G146" s="58"/>
      <c r="H146" s="58"/>
      <c r="I146" s="58"/>
      <c r="J146" s="58"/>
      <c r="K146" s="58"/>
      <c r="L146" s="58"/>
      <c r="M146" s="58"/>
      <c r="N146" s="58"/>
      <c r="O146" s="58"/>
    </row>
    <row r="147" spans="1:22" s="11" customFormat="1" ht="7.5" customHeight="1" x14ac:dyDescent="0.2">
      <c r="B147" s="17"/>
      <c r="C147" s="17"/>
      <c r="D147" s="17"/>
      <c r="E147" s="17"/>
      <c r="F147" s="17"/>
      <c r="G147" s="17"/>
      <c r="H147" s="17"/>
      <c r="I147" s="17"/>
      <c r="J147" s="17"/>
      <c r="K147" s="17"/>
      <c r="L147" s="17"/>
      <c r="M147" s="17"/>
      <c r="N147" s="17"/>
      <c r="O147" s="17"/>
    </row>
    <row r="148" spans="1:22" s="11" customFormat="1" ht="14.25" customHeight="1" x14ac:dyDescent="0.2">
      <c r="B148" s="17"/>
      <c r="C148" s="17"/>
      <c r="D148" s="17"/>
      <c r="E148" s="17"/>
      <c r="F148" s="17"/>
      <c r="G148" s="17"/>
      <c r="H148" s="17"/>
      <c r="I148" s="17"/>
      <c r="J148" s="17"/>
      <c r="K148" s="17"/>
      <c r="L148" s="17"/>
      <c r="M148" s="17"/>
      <c r="N148" s="17"/>
      <c r="O148" s="17"/>
    </row>
    <row r="149" spans="1:22" s="11" customFormat="1" ht="54" customHeight="1" x14ac:dyDescent="0.2">
      <c r="A149" s="66" t="str">
        <f>TEXT(DATE(Añonatural,8,1),"mmmm")</f>
        <v>agosto</v>
      </c>
      <c r="B149" s="66"/>
      <c r="C149" s="66"/>
      <c r="D149" s="66"/>
      <c r="E149" s="66"/>
      <c r="F149" s="66"/>
      <c r="G149" s="66"/>
      <c r="H149" s="13"/>
      <c r="I149" s="14"/>
      <c r="J149" s="14"/>
      <c r="K149" s="12"/>
      <c r="L149" s="64">
        <f>Añonatural</f>
        <v>2015</v>
      </c>
      <c r="M149" s="64"/>
      <c r="N149" s="64"/>
      <c r="O149" s="64"/>
      <c r="P149" s="64"/>
    </row>
    <row r="150" spans="1:22" s="3" customFormat="1" ht="27" customHeight="1" x14ac:dyDescent="0.25">
      <c r="B150" s="65" t="s">
        <v>0</v>
      </c>
      <c r="C150" s="65"/>
      <c r="D150" s="65" t="s">
        <v>1</v>
      </c>
      <c r="E150" s="65"/>
      <c r="F150" s="65" t="s">
        <v>2</v>
      </c>
      <c r="G150" s="65"/>
      <c r="H150" s="65" t="s">
        <v>3</v>
      </c>
      <c r="I150" s="65"/>
      <c r="J150" s="65" t="s">
        <v>4</v>
      </c>
      <c r="K150" s="65"/>
      <c r="L150" s="65" t="s">
        <v>5</v>
      </c>
      <c r="M150" s="65"/>
      <c r="N150" s="65" t="s">
        <v>6</v>
      </c>
      <c r="O150" s="65"/>
      <c r="P150" s="11"/>
      <c r="Q150" s="4"/>
      <c r="U150" s="11"/>
      <c r="V150" s="11"/>
    </row>
    <row r="151" spans="1:22" s="5" customFormat="1" ht="16.5" customHeight="1" x14ac:dyDescent="0.25">
      <c r="B151" s="30"/>
      <c r="C151" s="38">
        <f>IF(DAY(AugSun1)=1,AugSun1-6,AugSun1+1)</f>
        <v>42212</v>
      </c>
      <c r="D151" s="31"/>
      <c r="E151" s="38">
        <f>IF(DAY(AugSun1)=1,AugSun1-5,AugSun1+2)</f>
        <v>42213</v>
      </c>
      <c r="F151" s="31"/>
      <c r="G151" s="38">
        <f>IF(DAY(AugSun1)=1,AugSun1-4,AugSun1+3)</f>
        <v>42214</v>
      </c>
      <c r="H151" s="31"/>
      <c r="I151" s="38">
        <f>IF(DAY(AugSun1)=1,AugSun1-3,AugSun1+4)</f>
        <v>42215</v>
      </c>
      <c r="J151" s="31"/>
      <c r="K151" s="38">
        <f>IF(DAY(AugSun1)=1,AugSun1-2,AugSun1+5)</f>
        <v>42216</v>
      </c>
      <c r="L151" s="31"/>
      <c r="M151" s="38">
        <f>IF(DAY(AugSun1)=1,AugSun1-1,AugSun1+6)</f>
        <v>42217</v>
      </c>
      <c r="N151" s="31"/>
      <c r="O151" s="38">
        <f>IF(DAY(AugSun1)=1,AugSun1,AugSun1+7)</f>
        <v>42218</v>
      </c>
      <c r="P151" s="6"/>
      <c r="Q151" s="6"/>
      <c r="U151" s="7"/>
      <c r="V151" s="6"/>
    </row>
    <row r="152" spans="1:22" s="8" customFormat="1" ht="55.5" customHeight="1" x14ac:dyDescent="0.25">
      <c r="A152" s="3"/>
      <c r="B152" s="59"/>
      <c r="C152" s="60"/>
      <c r="D152" s="60"/>
      <c r="E152" s="60"/>
      <c r="F152" s="60"/>
      <c r="G152" s="60"/>
      <c r="H152" s="60"/>
      <c r="I152" s="60"/>
      <c r="J152" s="60"/>
      <c r="K152" s="60"/>
      <c r="L152" s="61"/>
      <c r="M152" s="61"/>
      <c r="N152" s="61"/>
      <c r="O152" s="61"/>
    </row>
    <row r="153" spans="1:22" s="8" customFormat="1" ht="8.25" customHeight="1" x14ac:dyDescent="0.25">
      <c r="A153" s="3"/>
      <c r="B153" s="62"/>
      <c r="C153" s="62"/>
      <c r="D153" s="62"/>
      <c r="E153" s="62"/>
      <c r="F153" s="62"/>
      <c r="G153" s="62"/>
      <c r="H153" s="62"/>
      <c r="I153" s="62"/>
      <c r="J153" s="62"/>
      <c r="K153" s="62"/>
      <c r="L153" s="63"/>
      <c r="M153" s="63"/>
      <c r="N153" s="63"/>
      <c r="O153" s="63"/>
    </row>
    <row r="154" spans="1:22" s="6" customFormat="1" ht="16.5" customHeight="1" x14ac:dyDescent="0.25">
      <c r="A154" s="5"/>
      <c r="B154" s="31"/>
      <c r="C154" s="38">
        <f>IF(DAY(AugSun1)=1,AugSun1+1,AugSun1+8)</f>
        <v>42219</v>
      </c>
      <c r="D154" s="31"/>
      <c r="E154" s="38">
        <f>IF(DAY(AugSun1)=1,AugSun1+2,AugSun1+9)</f>
        <v>42220</v>
      </c>
      <c r="F154" s="31"/>
      <c r="G154" s="38">
        <f>IF(DAY(AugSun1)=1,AugSun1+3,AugSun1+10)</f>
        <v>42221</v>
      </c>
      <c r="H154" s="31"/>
      <c r="I154" s="38">
        <f>IF(DAY(AugSun1)=1,AugSun1+4,AugSun1+11)</f>
        <v>42222</v>
      </c>
      <c r="J154" s="31"/>
      <c r="K154" s="38">
        <f>IF(DAY(AugSun1)=1,AugSun1+5,AugSun1+12)</f>
        <v>42223</v>
      </c>
      <c r="L154" s="31"/>
      <c r="M154" s="38">
        <f>IF(DAY(AugSun1)=1,AugSun1+6,AugSun1+13)</f>
        <v>42224</v>
      </c>
      <c r="N154" s="31"/>
      <c r="O154" s="38">
        <f>IF(DAY(AugSun1)=1,AugSun1+7,AugSun1+14)</f>
        <v>42225</v>
      </c>
    </row>
    <row r="155" spans="1:22" s="11" customFormat="1" ht="55.5" customHeight="1" x14ac:dyDescent="0.25">
      <c r="A155" s="3"/>
      <c r="B155" s="40"/>
      <c r="C155" s="41"/>
      <c r="D155" s="41"/>
      <c r="E155" s="41"/>
      <c r="F155" s="41"/>
      <c r="G155" s="41"/>
      <c r="H155" s="41"/>
      <c r="I155" s="41"/>
      <c r="J155" s="41"/>
      <c r="K155" s="41"/>
      <c r="L155" s="44"/>
      <c r="M155" s="44"/>
      <c r="N155" s="61"/>
      <c r="O155" s="61"/>
    </row>
    <row r="156" spans="1:22" s="11" customFormat="1" ht="8.25" customHeight="1" x14ac:dyDescent="0.25">
      <c r="A156" s="3"/>
      <c r="B156" s="62"/>
      <c r="C156" s="62"/>
      <c r="D156" s="62"/>
      <c r="E156" s="62"/>
      <c r="F156" s="62"/>
      <c r="G156" s="62"/>
      <c r="H156" s="62"/>
      <c r="I156" s="62"/>
      <c r="J156" s="62"/>
      <c r="K156" s="62"/>
      <c r="L156" s="63"/>
      <c r="M156" s="63"/>
      <c r="N156" s="63"/>
      <c r="O156" s="63"/>
    </row>
    <row r="157" spans="1:22" s="6" customFormat="1" ht="16.5" customHeight="1" x14ac:dyDescent="0.25">
      <c r="A157" s="5"/>
      <c r="B157" s="31"/>
      <c r="C157" s="38">
        <f>IF(DAY(AugSun1)=1,AugSun1+8,AugSun1+15)</f>
        <v>42226</v>
      </c>
      <c r="D157" s="31"/>
      <c r="E157" s="38">
        <f>IF(DAY(AugSun1)=1,AugSun1+9,AugSun1+16)</f>
        <v>42227</v>
      </c>
      <c r="F157" s="31"/>
      <c r="G157" s="38">
        <f>IF(DAY(AugSun1)=1,AugSun1+10,AugSun1+17)</f>
        <v>42228</v>
      </c>
      <c r="H157" s="31"/>
      <c r="I157" s="38">
        <f>IF(DAY(AugSun1)=1,AugSun1+11,AugSun1+18)</f>
        <v>42229</v>
      </c>
      <c r="J157" s="31"/>
      <c r="K157" s="38">
        <f>IF(DAY(AugSun1)=1,AugSun1+12,AugSun1+19)</f>
        <v>42230</v>
      </c>
      <c r="L157" s="31"/>
      <c r="M157" s="38">
        <f>IF(DAY(AugSun1)=1,AugSun1+13,AugSun1+20)</f>
        <v>42231</v>
      </c>
      <c r="N157" s="31"/>
      <c r="O157" s="38">
        <f>IF(DAY(AugSun1)=1,AugSun1+14,AugSun1+21)</f>
        <v>42232</v>
      </c>
    </row>
    <row r="158" spans="1:22" s="11" customFormat="1" ht="55.5" customHeight="1" x14ac:dyDescent="0.25">
      <c r="A158" s="3"/>
      <c r="B158" s="59"/>
      <c r="C158" s="60"/>
      <c r="D158" s="60"/>
      <c r="E158" s="60"/>
      <c r="F158" s="60"/>
      <c r="G158" s="60"/>
      <c r="H158" s="60"/>
      <c r="I158" s="60"/>
      <c r="J158" s="60"/>
      <c r="K158" s="60"/>
      <c r="L158" s="61"/>
      <c r="M158" s="61"/>
      <c r="N158" s="61"/>
      <c r="O158" s="61"/>
    </row>
    <row r="159" spans="1:22" s="11" customFormat="1" ht="8.25" customHeight="1" x14ac:dyDescent="0.25">
      <c r="A159" s="3"/>
      <c r="B159" s="62"/>
      <c r="C159" s="62"/>
      <c r="D159" s="62"/>
      <c r="E159" s="62"/>
      <c r="F159" s="62"/>
      <c r="G159" s="62"/>
      <c r="H159" s="62"/>
      <c r="I159" s="62"/>
      <c r="J159" s="62"/>
      <c r="K159" s="62"/>
      <c r="L159" s="63"/>
      <c r="M159" s="63"/>
      <c r="N159" s="63"/>
      <c r="O159" s="63"/>
    </row>
    <row r="160" spans="1:22" s="6" customFormat="1" ht="16.5" customHeight="1" x14ac:dyDescent="0.25">
      <c r="A160" s="5"/>
      <c r="B160" s="31"/>
      <c r="C160" s="38">
        <f>IF(DAY(AugSun1)=1,AugSun1+15,AugSun1+22)</f>
        <v>42233</v>
      </c>
      <c r="D160" s="31"/>
      <c r="E160" s="38">
        <f>IF(DAY(AugSun1)=1,AugSun1+16,AugSun1+23)</f>
        <v>42234</v>
      </c>
      <c r="F160" s="31"/>
      <c r="G160" s="38">
        <f>IF(DAY(AugSun1)=1,AugSun1+17,AugSun1+24)</f>
        <v>42235</v>
      </c>
      <c r="H160" s="31"/>
      <c r="I160" s="38">
        <f>IF(DAY(AugSun1)=1,AugSun1+18,AugSun1+25)</f>
        <v>42236</v>
      </c>
      <c r="J160" s="31"/>
      <c r="K160" s="38">
        <f>IF(DAY(AugSun1)=1,AugSun1+19,AugSun1+26)</f>
        <v>42237</v>
      </c>
      <c r="L160" s="31"/>
      <c r="M160" s="38">
        <f>IF(DAY(AugSun1)=1,AugSun1+20,AugSun1+27)</f>
        <v>42238</v>
      </c>
      <c r="N160" s="31"/>
      <c r="O160" s="38">
        <f>IF(DAY(AugSun1)=1,AugSun1+21,AugSun1+28)</f>
        <v>42239</v>
      </c>
    </row>
    <row r="161" spans="1:22" s="11" customFormat="1" ht="55.5" customHeight="1" x14ac:dyDescent="0.25">
      <c r="A161" s="3"/>
      <c r="B161" s="40"/>
      <c r="C161" s="41"/>
      <c r="D161" s="41"/>
      <c r="E161" s="41"/>
      <c r="F161" s="41"/>
      <c r="G161" s="41"/>
      <c r="H161" s="41"/>
      <c r="I161" s="41"/>
      <c r="J161" s="41"/>
      <c r="K161" s="41"/>
      <c r="L161" s="44"/>
      <c r="M161" s="44"/>
      <c r="N161" s="61"/>
      <c r="O161" s="61"/>
    </row>
    <row r="162" spans="1:22" s="11" customFormat="1" ht="8.25" customHeight="1" x14ac:dyDescent="0.25">
      <c r="A162" s="3"/>
      <c r="B162" s="62"/>
      <c r="C162" s="62"/>
      <c r="D162" s="62"/>
      <c r="E162" s="62"/>
      <c r="F162" s="62"/>
      <c r="G162" s="62"/>
      <c r="H162" s="62"/>
      <c r="I162" s="62"/>
      <c r="J162" s="62"/>
      <c r="K162" s="62"/>
      <c r="L162" s="63"/>
      <c r="M162" s="63"/>
      <c r="N162" s="63"/>
      <c r="O162" s="63"/>
    </row>
    <row r="163" spans="1:22" s="6" customFormat="1" ht="16.5" customHeight="1" x14ac:dyDescent="0.25">
      <c r="A163" s="5"/>
      <c r="B163" s="31"/>
      <c r="C163" s="38">
        <f>IF(DAY(AugSun1)=1,AugSun1+22,AugSun1+29)</f>
        <v>42240</v>
      </c>
      <c r="D163" s="31"/>
      <c r="E163" s="38">
        <f>IF(DAY(AugSun1)=1,AugSun1+23,AugSun1+30)</f>
        <v>42241</v>
      </c>
      <c r="F163" s="31"/>
      <c r="G163" s="38">
        <f>IF(DAY(AugSun1)=1,AugSun1+24,AugSun1+31)</f>
        <v>42242</v>
      </c>
      <c r="H163" s="31"/>
      <c r="I163" s="38">
        <f>IF(DAY(AugSun1)=1,AugSun1+25,AugSun1+32)</f>
        <v>42243</v>
      </c>
      <c r="J163" s="31"/>
      <c r="K163" s="38">
        <f>IF(DAY(AugSun1)=1,AugSun1+26,AugSun1+33)</f>
        <v>42244</v>
      </c>
      <c r="L163" s="31"/>
      <c r="M163" s="38">
        <f>IF(DAY(AugSun1)=1,AugSun1+27,AugSun1+34)</f>
        <v>42245</v>
      </c>
      <c r="N163" s="31"/>
      <c r="O163" s="38">
        <f>IF(DAY(AugSun1)=1,AugSun1+28,AugSun1+35)</f>
        <v>42246</v>
      </c>
    </row>
    <row r="164" spans="1:22" s="11" customFormat="1" ht="55.5" customHeight="1" x14ac:dyDescent="0.25">
      <c r="A164" s="3"/>
      <c r="B164" s="59"/>
      <c r="C164" s="60"/>
      <c r="D164" s="60"/>
      <c r="E164" s="60"/>
      <c r="F164" s="60"/>
      <c r="G164" s="60"/>
      <c r="H164" s="60"/>
      <c r="I164" s="60"/>
      <c r="J164" s="60"/>
      <c r="K164" s="60"/>
      <c r="L164" s="61"/>
      <c r="M164" s="61"/>
      <c r="N164" s="61"/>
      <c r="O164" s="61"/>
    </row>
    <row r="165" spans="1:22" s="11" customFormat="1" ht="8.25" customHeight="1" x14ac:dyDescent="0.25">
      <c r="A165" s="3"/>
      <c r="B165" s="62"/>
      <c r="C165" s="62"/>
      <c r="D165" s="62"/>
      <c r="E165" s="62"/>
      <c r="F165" s="62"/>
      <c r="G165" s="62"/>
      <c r="H165" s="62"/>
      <c r="I165" s="62"/>
      <c r="J165" s="62"/>
      <c r="K165" s="62"/>
      <c r="L165" s="63"/>
      <c r="M165" s="63"/>
      <c r="N165" s="63"/>
      <c r="O165" s="63"/>
    </row>
    <row r="166" spans="1:22" s="6" customFormat="1" ht="16.5" customHeight="1" x14ac:dyDescent="0.25">
      <c r="A166" s="5"/>
      <c r="B166" s="31"/>
      <c r="C166" s="38">
        <f>IF(DAY(AugSun1)=1,AugSun1+29,AugSun1+36)</f>
        <v>42247</v>
      </c>
      <c r="D166" s="31"/>
      <c r="E166" s="38">
        <f>IF(DAY(AugSun1)=1,AugSun1+30,AugSun1+37)</f>
        <v>42248</v>
      </c>
      <c r="F166" s="31"/>
      <c r="G166" s="38">
        <f>IF(DAY(AugSun1)=1,AugSun1+31,AugSun1+38)</f>
        <v>42249</v>
      </c>
      <c r="H166" s="31"/>
      <c r="I166" s="38">
        <f>IF(DAY(AugSun1)=1,AugSun1+32,AugSun1+39)</f>
        <v>42250</v>
      </c>
      <c r="J166" s="31"/>
      <c r="K166" s="38">
        <f>IF(DAY(AugSun1)=1,AugSun1+33,AugSun1+40)</f>
        <v>42251</v>
      </c>
      <c r="L166" s="31"/>
      <c r="M166" s="38">
        <f>IF(DAY(AugSun1)=1,AugSun1+34,AugSun1+41)</f>
        <v>42252</v>
      </c>
      <c r="N166" s="31"/>
      <c r="O166" s="38">
        <f>IF(DAY(AugSun1)=1,AugSun1+35,AugSun1+42)</f>
        <v>42253</v>
      </c>
    </row>
    <row r="167" spans="1:22" s="11" customFormat="1" ht="55.5" customHeight="1" x14ac:dyDescent="0.25">
      <c r="A167" s="3"/>
      <c r="B167" s="59"/>
      <c r="C167" s="60"/>
      <c r="D167" s="60"/>
      <c r="E167" s="60"/>
      <c r="F167" s="58"/>
      <c r="G167" s="58"/>
      <c r="H167" s="58"/>
      <c r="I167" s="58"/>
      <c r="J167" s="58"/>
      <c r="K167" s="58"/>
      <c r="L167" s="58"/>
      <c r="M167" s="58"/>
      <c r="N167" s="58"/>
      <c r="O167" s="58"/>
    </row>
    <row r="168" spans="1:22" s="11" customFormat="1" ht="7.5" customHeight="1" x14ac:dyDescent="0.2">
      <c r="B168" s="17"/>
      <c r="C168" s="17"/>
      <c r="D168" s="17"/>
      <c r="E168" s="17"/>
      <c r="F168" s="17"/>
      <c r="G168" s="17"/>
      <c r="H168" s="17"/>
      <c r="I168" s="17"/>
      <c r="J168" s="17"/>
      <c r="K168" s="17"/>
      <c r="L168" s="17"/>
      <c r="M168" s="17"/>
      <c r="N168" s="17"/>
      <c r="O168" s="17"/>
    </row>
    <row r="169" spans="1:22" s="11" customFormat="1" x14ac:dyDescent="0.2"/>
    <row r="170" spans="1:22" s="11" customFormat="1" ht="54" customHeight="1" x14ac:dyDescent="0.2">
      <c r="A170" s="57" t="str">
        <f>TEXT(DATE(Añonatural,9,1),"mmmm")</f>
        <v>septiembre</v>
      </c>
      <c r="B170" s="57"/>
      <c r="C170" s="57"/>
      <c r="D170" s="57"/>
      <c r="E170" s="57"/>
      <c r="F170" s="57"/>
      <c r="G170" s="57"/>
      <c r="H170" s="9"/>
      <c r="I170" s="1"/>
      <c r="J170" s="1"/>
      <c r="L170" s="55">
        <f>Añonatural</f>
        <v>2015</v>
      </c>
      <c r="M170" s="55"/>
      <c r="N170" s="55"/>
      <c r="O170" s="55"/>
      <c r="P170" s="55"/>
    </row>
    <row r="171" spans="1:22" s="3" customFormat="1" ht="27" customHeight="1" x14ac:dyDescent="0.25">
      <c r="B171" s="56" t="s">
        <v>0</v>
      </c>
      <c r="C171" s="56"/>
      <c r="D171" s="56" t="s">
        <v>1</v>
      </c>
      <c r="E171" s="56"/>
      <c r="F171" s="56" t="s">
        <v>2</v>
      </c>
      <c r="G171" s="56"/>
      <c r="H171" s="56" t="s">
        <v>3</v>
      </c>
      <c r="I171" s="56"/>
      <c r="J171" s="56" t="s">
        <v>4</v>
      </c>
      <c r="K171" s="56"/>
      <c r="L171" s="56" t="s">
        <v>5</v>
      </c>
      <c r="M171" s="56"/>
      <c r="N171" s="56" t="s">
        <v>6</v>
      </c>
      <c r="O171" s="56"/>
      <c r="P171" s="11"/>
      <c r="Q171" s="4"/>
      <c r="U171" s="11"/>
      <c r="V171" s="11"/>
    </row>
    <row r="172" spans="1:22" s="5" customFormat="1" ht="16.5" customHeight="1" x14ac:dyDescent="0.25">
      <c r="B172" s="26"/>
      <c r="C172" s="20">
        <f>IF(DAY(SepSun1)=1,SepSun1-6,SepSun1+1)</f>
        <v>42247</v>
      </c>
      <c r="D172" s="27"/>
      <c r="E172" s="20">
        <f>IF(DAY(SepSun1)=1,SepSun1-5,SepSun1+2)</f>
        <v>42248</v>
      </c>
      <c r="F172" s="27"/>
      <c r="G172" s="20">
        <f>IF(DAY(SepSun1)=1,SepSun1-4,SepSun1+3)</f>
        <v>42249</v>
      </c>
      <c r="H172" s="27"/>
      <c r="I172" s="20">
        <f>IF(DAY(SepSun1)=1,SepSun1-3,SepSun1+4)</f>
        <v>42250</v>
      </c>
      <c r="J172" s="27"/>
      <c r="K172" s="20">
        <f>IF(DAY(SepSun1)=1,SepSun1-2,SepSun1+5)</f>
        <v>42251</v>
      </c>
      <c r="L172" s="27"/>
      <c r="M172" s="20">
        <f>IF(DAY(SepSun1)=1,SepSun1-1,SepSun1+6)</f>
        <v>42252</v>
      </c>
      <c r="N172" s="27"/>
      <c r="O172" s="20">
        <f>IF(DAY(SepSun1)=1,SepSun1,SepSun1+7)</f>
        <v>42253</v>
      </c>
      <c r="P172" s="6"/>
      <c r="Q172" s="6"/>
      <c r="U172" s="7"/>
      <c r="V172" s="6"/>
    </row>
    <row r="173" spans="1:22" s="8" customFormat="1" ht="55.5" customHeight="1" x14ac:dyDescent="0.25">
      <c r="A173" s="3"/>
      <c r="B173" s="50"/>
      <c r="C173" s="51"/>
      <c r="D173" s="51"/>
      <c r="E173" s="51"/>
      <c r="F173" s="51"/>
      <c r="G173" s="51"/>
      <c r="H173" s="51"/>
      <c r="I173" s="51"/>
      <c r="J173" s="51"/>
      <c r="K173" s="51"/>
      <c r="L173" s="52"/>
      <c r="M173" s="52"/>
      <c r="N173" s="52"/>
      <c r="O173" s="52"/>
    </row>
    <row r="174" spans="1:22" s="8" customFormat="1" ht="8.25" customHeight="1" x14ac:dyDescent="0.25">
      <c r="A174" s="3"/>
      <c r="B174" s="53"/>
      <c r="C174" s="53"/>
      <c r="D174" s="53"/>
      <c r="E174" s="53"/>
      <c r="F174" s="53"/>
      <c r="G174" s="53"/>
      <c r="H174" s="53"/>
      <c r="I174" s="53"/>
      <c r="J174" s="53"/>
      <c r="K174" s="53"/>
      <c r="L174" s="54"/>
      <c r="M174" s="54"/>
      <c r="N174" s="54"/>
      <c r="O174" s="54"/>
    </row>
    <row r="175" spans="1:22" s="6" customFormat="1" ht="16.5" customHeight="1" x14ac:dyDescent="0.25">
      <c r="A175" s="5"/>
      <c r="B175" s="27"/>
      <c r="C175" s="20">
        <f>IF(DAY(SepSun1)=1,SepSun1+1,SepSun1+8)</f>
        <v>42254</v>
      </c>
      <c r="D175" s="27"/>
      <c r="E175" s="20">
        <f>IF(DAY(SepSun1)=1,SepSun1+2,SepSun1+9)</f>
        <v>42255</v>
      </c>
      <c r="F175" s="27"/>
      <c r="G175" s="20">
        <f>IF(DAY(SepSun1)=1,SepSun1+3,SepSun1+10)</f>
        <v>42256</v>
      </c>
      <c r="H175" s="27"/>
      <c r="I175" s="20">
        <f>IF(DAY(SepSun1)=1,SepSun1+4,SepSun1+11)</f>
        <v>42257</v>
      </c>
      <c r="J175" s="27"/>
      <c r="K175" s="20">
        <f>IF(DAY(SepSun1)=1,SepSun1+5,SepSun1+12)</f>
        <v>42258</v>
      </c>
      <c r="L175" s="27"/>
      <c r="M175" s="20">
        <f>IF(DAY(SepSun1)=1,SepSun1+6,SepSun1+13)</f>
        <v>42259</v>
      </c>
      <c r="N175" s="27"/>
      <c r="O175" s="20">
        <f>IF(DAY(SepSun1)=1,SepSun1+7,SepSun1+14)</f>
        <v>42260</v>
      </c>
    </row>
    <row r="176" spans="1:22" s="11" customFormat="1" ht="55.5" customHeight="1" x14ac:dyDescent="0.25">
      <c r="A176" s="3"/>
      <c r="B176" s="40"/>
      <c r="C176" s="41"/>
      <c r="D176" s="41"/>
      <c r="E176" s="41"/>
      <c r="F176" s="41"/>
      <c r="G176" s="41"/>
      <c r="H176" s="41"/>
      <c r="I176" s="41"/>
      <c r="J176" s="41"/>
      <c r="K176" s="41"/>
      <c r="L176" s="44"/>
      <c r="M176" s="44"/>
      <c r="N176" s="52"/>
      <c r="O176" s="52"/>
    </row>
    <row r="177" spans="1:22" s="11" customFormat="1" ht="8.25" customHeight="1" x14ac:dyDescent="0.25">
      <c r="A177" s="3"/>
      <c r="B177" s="53"/>
      <c r="C177" s="53"/>
      <c r="D177" s="53"/>
      <c r="E177" s="53"/>
      <c r="F177" s="53"/>
      <c r="G177" s="53"/>
      <c r="H177" s="53"/>
      <c r="I177" s="53"/>
      <c r="J177" s="53"/>
      <c r="K177" s="53"/>
      <c r="L177" s="54"/>
      <c r="M177" s="54"/>
      <c r="N177" s="54"/>
      <c r="O177" s="54"/>
    </row>
    <row r="178" spans="1:22" s="6" customFormat="1" ht="16.5" customHeight="1" x14ac:dyDescent="0.25">
      <c r="A178" s="5"/>
      <c r="B178" s="27"/>
      <c r="C178" s="20">
        <f>IF(DAY(SepSun1)=1,SepSun1+8,SepSun1+15)</f>
        <v>42261</v>
      </c>
      <c r="D178" s="27"/>
      <c r="E178" s="20">
        <f>IF(DAY(SepSun1)=1,SepSun1+9,SepSun1+16)</f>
        <v>42262</v>
      </c>
      <c r="F178" s="27"/>
      <c r="G178" s="20">
        <f>IF(DAY(SepSun1)=1,SepSun1+10,SepSun1+17)</f>
        <v>42263</v>
      </c>
      <c r="H178" s="27"/>
      <c r="I178" s="20">
        <f>IF(DAY(SepSun1)=1,SepSun1+11,SepSun1+18)</f>
        <v>42264</v>
      </c>
      <c r="J178" s="27"/>
      <c r="K178" s="20">
        <f>IF(DAY(SepSun1)=1,SepSun1+12,SepSun1+19)</f>
        <v>42265</v>
      </c>
      <c r="L178" s="27"/>
      <c r="M178" s="20">
        <f>IF(DAY(SepSun1)=1,SepSun1+13,SepSun1+20)</f>
        <v>42266</v>
      </c>
      <c r="N178" s="27"/>
      <c r="O178" s="20">
        <f>IF(DAY(SepSun1)=1,SepSun1+14,SepSun1+21)</f>
        <v>42267</v>
      </c>
    </row>
    <row r="179" spans="1:22" s="11" customFormat="1" ht="55.5" customHeight="1" x14ac:dyDescent="0.25">
      <c r="A179" s="3"/>
      <c r="B179" s="50"/>
      <c r="C179" s="51"/>
      <c r="D179" s="51"/>
      <c r="E179" s="51"/>
      <c r="F179" s="51"/>
      <c r="G179" s="51"/>
      <c r="H179" s="51"/>
      <c r="I179" s="51"/>
      <c r="J179" s="50"/>
      <c r="K179" s="51"/>
      <c r="L179" s="52"/>
      <c r="M179" s="52"/>
      <c r="N179" s="52"/>
      <c r="O179" s="52"/>
    </row>
    <row r="180" spans="1:22" s="11" customFormat="1" ht="8.25" customHeight="1" x14ac:dyDescent="0.25">
      <c r="A180" s="3"/>
      <c r="B180" s="53"/>
      <c r="C180" s="53"/>
      <c r="D180" s="53"/>
      <c r="E180" s="53"/>
      <c r="F180" s="53"/>
      <c r="G180" s="53"/>
      <c r="H180" s="53"/>
      <c r="I180" s="53"/>
      <c r="J180" s="53"/>
      <c r="K180" s="53"/>
      <c r="L180" s="54"/>
      <c r="M180" s="54"/>
      <c r="N180" s="54"/>
      <c r="O180" s="54"/>
    </row>
    <row r="181" spans="1:22" s="6" customFormat="1" ht="16.5" customHeight="1" x14ac:dyDescent="0.25">
      <c r="A181" s="5"/>
      <c r="B181" s="27"/>
      <c r="C181" s="20">
        <f>IF(DAY(SepSun1)=1,SepSun1+15,SepSun1+22)</f>
        <v>42268</v>
      </c>
      <c r="D181" s="27"/>
      <c r="E181" s="20">
        <f>IF(DAY(SepSun1)=1,SepSun1+16,SepSun1+23)</f>
        <v>42269</v>
      </c>
      <c r="F181" s="27"/>
      <c r="G181" s="20">
        <f>IF(DAY(SepSun1)=1,SepSun1+17,SepSun1+24)</f>
        <v>42270</v>
      </c>
      <c r="H181" s="27"/>
      <c r="I181" s="20">
        <f>IF(DAY(SepSun1)=1,SepSun1+18,SepSun1+25)</f>
        <v>42271</v>
      </c>
      <c r="J181" s="27"/>
      <c r="K181" s="20">
        <f>IF(DAY(SepSun1)=1,SepSun1+19,SepSun1+26)</f>
        <v>42272</v>
      </c>
      <c r="L181" s="27"/>
      <c r="M181" s="20">
        <f>IF(DAY(SepSun1)=1,SepSun1+20,SepSun1+27)</f>
        <v>42273</v>
      </c>
      <c r="N181" s="27"/>
      <c r="O181" s="20">
        <f>IF(DAY(SepSun1)=1,SepSun1+21,SepSun1+28)</f>
        <v>42274</v>
      </c>
    </row>
    <row r="182" spans="1:22" s="11" customFormat="1" ht="55.5" customHeight="1" x14ac:dyDescent="0.25">
      <c r="A182" s="3"/>
      <c r="B182" s="40"/>
      <c r="C182" s="41"/>
      <c r="D182" s="41"/>
      <c r="E182" s="41"/>
      <c r="F182" s="41"/>
      <c r="G182" s="41"/>
      <c r="H182" s="41"/>
      <c r="I182" s="41"/>
      <c r="J182" s="41"/>
      <c r="K182" s="41"/>
      <c r="L182" s="44"/>
      <c r="M182" s="44"/>
      <c r="N182" s="52"/>
      <c r="O182" s="52"/>
    </row>
    <row r="183" spans="1:22" s="11" customFormat="1" ht="8.25" customHeight="1" x14ac:dyDescent="0.25">
      <c r="A183" s="3"/>
      <c r="B183" s="53"/>
      <c r="C183" s="53"/>
      <c r="D183" s="53"/>
      <c r="E183" s="53"/>
      <c r="F183" s="53"/>
      <c r="G183" s="53"/>
      <c r="H183" s="53"/>
      <c r="I183" s="53"/>
      <c r="J183" s="53"/>
      <c r="K183" s="53"/>
      <c r="L183" s="54"/>
      <c r="M183" s="54"/>
      <c r="N183" s="54"/>
      <c r="O183" s="54"/>
    </row>
    <row r="184" spans="1:22" s="6" customFormat="1" ht="16.5" customHeight="1" x14ac:dyDescent="0.25">
      <c r="A184" s="5"/>
      <c r="B184" s="27"/>
      <c r="C184" s="20">
        <f>IF(DAY(SepSun1)=1,SepSun1+22,SepSun1+29)</f>
        <v>42275</v>
      </c>
      <c r="D184" s="27"/>
      <c r="E184" s="20">
        <f>IF(DAY(SepSun1)=1,SepSun1+23,SepSun1+30)</f>
        <v>42276</v>
      </c>
      <c r="F184" s="27"/>
      <c r="G184" s="20">
        <f>IF(DAY(SepSun1)=1,SepSun1+24,SepSun1+31)</f>
        <v>42277</v>
      </c>
      <c r="H184" s="27"/>
      <c r="I184" s="20">
        <f>IF(DAY(SepSun1)=1,SepSun1+25,SepSun1+32)</f>
        <v>42278</v>
      </c>
      <c r="J184" s="27"/>
      <c r="K184" s="20">
        <f>IF(DAY(SepSun1)=1,SepSun1+26,SepSun1+33)</f>
        <v>42279</v>
      </c>
      <c r="L184" s="27"/>
      <c r="M184" s="20">
        <f>IF(DAY(SepSun1)=1,SepSun1+27,SepSun1+34)</f>
        <v>42280</v>
      </c>
      <c r="N184" s="27"/>
      <c r="O184" s="20">
        <f>IF(DAY(SepSun1)=1,SepSun1+28,SepSun1+35)</f>
        <v>42281</v>
      </c>
    </row>
    <row r="185" spans="1:22" s="11" customFormat="1" ht="55.5" customHeight="1" x14ac:dyDescent="0.25">
      <c r="A185" s="3"/>
      <c r="B185" s="50"/>
      <c r="C185" s="51"/>
      <c r="D185" s="51"/>
      <c r="E185" s="51"/>
      <c r="F185" s="51"/>
      <c r="G185" s="51"/>
      <c r="H185" s="51"/>
      <c r="I185" s="51"/>
      <c r="J185" s="51"/>
      <c r="K185" s="51"/>
      <c r="L185" s="52"/>
      <c r="M185" s="52"/>
      <c r="N185" s="52"/>
      <c r="O185" s="52"/>
    </row>
    <row r="186" spans="1:22" s="11" customFormat="1" ht="8.25" customHeight="1" x14ac:dyDescent="0.25">
      <c r="A186" s="3"/>
      <c r="B186" s="53"/>
      <c r="C186" s="53"/>
      <c r="D186" s="53"/>
      <c r="E186" s="53"/>
      <c r="F186" s="53"/>
      <c r="G186" s="53"/>
      <c r="H186" s="53"/>
      <c r="I186" s="53"/>
      <c r="J186" s="53"/>
      <c r="K186" s="53"/>
      <c r="L186" s="54"/>
      <c r="M186" s="54"/>
      <c r="N186" s="54"/>
      <c r="O186" s="54"/>
    </row>
    <row r="187" spans="1:22" s="6" customFormat="1" ht="16.5" customHeight="1" x14ac:dyDescent="0.25">
      <c r="A187" s="5"/>
      <c r="B187" s="27"/>
      <c r="C187" s="20">
        <f>IF(DAY(SepSun1)=1,SepSun1+29,SepSun1+36)</f>
        <v>42282</v>
      </c>
      <c r="D187" s="27"/>
      <c r="E187" s="20">
        <f>IF(DAY(SepSun1)=1,SepSun1+30,SepSun1+37)</f>
        <v>42283</v>
      </c>
      <c r="F187" s="27"/>
      <c r="G187" s="20">
        <f>IF(DAY(SepSun1)=1,SepSun1+31,SepSun1+38)</f>
        <v>42284</v>
      </c>
      <c r="H187" s="27"/>
      <c r="I187" s="20">
        <f>IF(DAY(SepSun1)=1,SepSun1+32,SepSun1+39)</f>
        <v>42285</v>
      </c>
      <c r="J187" s="27"/>
      <c r="K187" s="20">
        <f>IF(DAY(SepSun1)=1,SepSun1+33,SepSun1+40)</f>
        <v>42286</v>
      </c>
      <c r="L187" s="27"/>
      <c r="M187" s="20">
        <f>IF(DAY(SepSun1)=1,SepSun1+34,SepSun1+41)</f>
        <v>42287</v>
      </c>
      <c r="N187" s="27"/>
      <c r="O187" s="20">
        <f>IF(DAY(SepSun1)=1,SepSun1+35,SepSun1+42)</f>
        <v>42288</v>
      </c>
    </row>
    <row r="188" spans="1:22" s="11" customFormat="1" ht="55.5" customHeight="1" x14ac:dyDescent="0.25">
      <c r="A188" s="3"/>
      <c r="B188" s="50"/>
      <c r="C188" s="51"/>
      <c r="D188" s="51"/>
      <c r="E188" s="51"/>
      <c r="F188" s="47"/>
      <c r="G188" s="47"/>
      <c r="H188" s="47"/>
      <c r="I188" s="47"/>
      <c r="J188" s="47"/>
      <c r="K188" s="47"/>
      <c r="L188" s="47"/>
      <c r="M188" s="47"/>
      <c r="N188" s="47"/>
      <c r="O188" s="47"/>
    </row>
    <row r="189" spans="1:22" s="11" customFormat="1" ht="7.5" customHeight="1" x14ac:dyDescent="0.2">
      <c r="B189" s="17"/>
      <c r="C189" s="17"/>
      <c r="D189" s="17"/>
      <c r="E189" s="17"/>
      <c r="F189" s="17"/>
      <c r="G189" s="17"/>
      <c r="H189" s="17"/>
      <c r="I189" s="17"/>
      <c r="J189" s="17"/>
      <c r="K189" s="17"/>
      <c r="L189" s="17"/>
      <c r="M189" s="17"/>
      <c r="N189" s="17"/>
      <c r="O189" s="17"/>
    </row>
    <row r="190" spans="1:22" s="11" customFormat="1" x14ac:dyDescent="0.2"/>
    <row r="191" spans="1:22" s="11" customFormat="1" ht="54" customHeight="1" x14ac:dyDescent="0.2">
      <c r="A191" s="57" t="str">
        <f>TEXT(DATE(Añonatural,10,1),"mmmm")</f>
        <v>octubre</v>
      </c>
      <c r="B191" s="57"/>
      <c r="C191" s="57"/>
      <c r="D191" s="57"/>
      <c r="E191" s="57"/>
      <c r="F191" s="57"/>
      <c r="G191" s="57"/>
      <c r="H191" s="9"/>
      <c r="I191" s="1"/>
      <c r="J191" s="1"/>
      <c r="L191" s="55">
        <f>Añonatural</f>
        <v>2015</v>
      </c>
      <c r="M191" s="55"/>
      <c r="N191" s="55"/>
      <c r="O191" s="55"/>
      <c r="P191" s="55"/>
    </row>
    <row r="192" spans="1:22" s="3" customFormat="1" ht="27" customHeight="1" x14ac:dyDescent="0.25">
      <c r="B192" s="56" t="s">
        <v>0</v>
      </c>
      <c r="C192" s="56"/>
      <c r="D192" s="56" t="s">
        <v>1</v>
      </c>
      <c r="E192" s="56"/>
      <c r="F192" s="56" t="s">
        <v>2</v>
      </c>
      <c r="G192" s="56"/>
      <c r="H192" s="56" t="s">
        <v>3</v>
      </c>
      <c r="I192" s="56"/>
      <c r="J192" s="56" t="s">
        <v>4</v>
      </c>
      <c r="K192" s="56"/>
      <c r="L192" s="56" t="s">
        <v>5</v>
      </c>
      <c r="M192" s="56"/>
      <c r="N192" s="56" t="s">
        <v>6</v>
      </c>
      <c r="O192" s="56"/>
      <c r="P192" s="11"/>
      <c r="Q192" s="4"/>
      <c r="U192" s="11"/>
      <c r="V192" s="11"/>
    </row>
    <row r="193" spans="1:22" s="5" customFormat="1" ht="16.5" customHeight="1" x14ac:dyDescent="0.25">
      <c r="B193" s="26"/>
      <c r="C193" s="20">
        <f>IF(DAY(OctSun1)=1,OctSun1-6,OctSun1+1)</f>
        <v>42275</v>
      </c>
      <c r="D193" s="27"/>
      <c r="E193" s="20">
        <f>IF(DAY(OctSun1)=1,OctSun1-5,OctSun1+2)</f>
        <v>42276</v>
      </c>
      <c r="F193" s="27"/>
      <c r="G193" s="20">
        <f>IF(DAY(OctSun1)=1,OctSun1-4,OctSun1+3)</f>
        <v>42277</v>
      </c>
      <c r="H193" s="27"/>
      <c r="I193" s="20">
        <f>IF(DAY(OctSun1)=1,OctSun1-3,OctSun1+4)</f>
        <v>42278</v>
      </c>
      <c r="J193" s="27"/>
      <c r="K193" s="20">
        <f>IF(DAY(OctSun1)=1,OctSun1-2,OctSun1+5)</f>
        <v>42279</v>
      </c>
      <c r="L193" s="27"/>
      <c r="M193" s="20">
        <f>IF(DAY(OctSun1)=1,OctSun1-1,OctSun1+6)</f>
        <v>42280</v>
      </c>
      <c r="N193" s="27"/>
      <c r="O193" s="20">
        <f>IF(DAY(OctSun1)=1,OctSun1,OctSun1+7)</f>
        <v>42281</v>
      </c>
      <c r="P193" s="6"/>
      <c r="Q193" s="6"/>
      <c r="U193" s="7"/>
      <c r="V193" s="6"/>
    </row>
    <row r="194" spans="1:22" s="8" customFormat="1" ht="55.5" customHeight="1" x14ac:dyDescent="0.25">
      <c r="A194" s="3"/>
      <c r="B194" s="50"/>
      <c r="C194" s="51"/>
      <c r="D194" s="51"/>
      <c r="E194" s="51"/>
      <c r="F194" s="51"/>
      <c r="G194" s="51"/>
      <c r="H194" s="51"/>
      <c r="I194" s="51"/>
      <c r="J194" s="51"/>
      <c r="K194" s="51"/>
      <c r="L194" s="52"/>
      <c r="M194" s="52"/>
      <c r="N194" s="52"/>
      <c r="O194" s="52"/>
    </row>
    <row r="195" spans="1:22" s="8" customFormat="1" ht="8.25" customHeight="1" x14ac:dyDescent="0.25">
      <c r="A195" s="3"/>
      <c r="B195" s="53"/>
      <c r="C195" s="53"/>
      <c r="D195" s="53"/>
      <c r="E195" s="53"/>
      <c r="F195" s="53"/>
      <c r="G195" s="53"/>
      <c r="H195" s="53"/>
      <c r="I195" s="53"/>
      <c r="J195" s="53"/>
      <c r="K195" s="53"/>
      <c r="L195" s="54"/>
      <c r="M195" s="54"/>
      <c r="N195" s="54"/>
      <c r="O195" s="54"/>
    </row>
    <row r="196" spans="1:22" s="6" customFormat="1" ht="16.5" customHeight="1" x14ac:dyDescent="0.25">
      <c r="A196" s="5"/>
      <c r="B196" s="27"/>
      <c r="C196" s="20">
        <f>IF(DAY(OctSun1)=1,OctSun1+1,OctSun1+8)</f>
        <v>42282</v>
      </c>
      <c r="D196" s="27"/>
      <c r="E196" s="20">
        <f>IF(DAY(OctSun1)=1,OctSun1+2,OctSun1+9)</f>
        <v>42283</v>
      </c>
      <c r="F196" s="27"/>
      <c r="G196" s="20">
        <f>IF(DAY(OctSun1)=1,OctSun1+3,OctSun1+10)</f>
        <v>42284</v>
      </c>
      <c r="H196" s="27"/>
      <c r="I196" s="20">
        <f>IF(DAY(OctSun1)=1,OctSun1+4,OctSun1+11)</f>
        <v>42285</v>
      </c>
      <c r="J196" s="27"/>
      <c r="K196" s="20">
        <f>IF(DAY(OctSun1)=1,OctSun1+5,OctSun1+12)</f>
        <v>42286</v>
      </c>
      <c r="L196" s="27"/>
      <c r="M196" s="20">
        <f>IF(DAY(OctSun1)=1,OctSun1+6,OctSun1+13)</f>
        <v>42287</v>
      </c>
      <c r="N196" s="27"/>
      <c r="O196" s="20">
        <f>IF(DAY(OctSun1)=1,OctSun1+7,OctSun1+14)</f>
        <v>42288</v>
      </c>
    </row>
    <row r="197" spans="1:22" s="11" customFormat="1" ht="55.5" customHeight="1" x14ac:dyDescent="0.25">
      <c r="A197" s="3"/>
      <c r="B197" s="40"/>
      <c r="C197" s="41"/>
      <c r="D197" s="41"/>
      <c r="E197" s="41"/>
      <c r="F197" s="41"/>
      <c r="G197" s="41"/>
      <c r="H197" s="41"/>
      <c r="I197" s="41"/>
      <c r="J197" s="41"/>
      <c r="K197" s="41"/>
      <c r="L197" s="44"/>
      <c r="M197" s="44"/>
      <c r="N197" s="52"/>
      <c r="O197" s="52"/>
    </row>
    <row r="198" spans="1:22" s="11" customFormat="1" ht="8.25" customHeight="1" x14ac:dyDescent="0.25">
      <c r="A198" s="3"/>
      <c r="B198" s="53"/>
      <c r="C198" s="53"/>
      <c r="D198" s="53"/>
      <c r="E198" s="53"/>
      <c r="F198" s="53"/>
      <c r="G198" s="53"/>
      <c r="H198" s="53"/>
      <c r="I198" s="53"/>
      <c r="J198" s="53"/>
      <c r="K198" s="53"/>
      <c r="L198" s="54"/>
      <c r="M198" s="54"/>
      <c r="N198" s="54"/>
      <c r="O198" s="54"/>
    </row>
    <row r="199" spans="1:22" s="6" customFormat="1" ht="16.5" customHeight="1" x14ac:dyDescent="0.25">
      <c r="A199" s="5"/>
      <c r="B199" s="27"/>
      <c r="C199" s="20">
        <f>IF(DAY(OctSun1)=1,OctSun1+8,OctSun1+15)</f>
        <v>42289</v>
      </c>
      <c r="D199" s="27"/>
      <c r="E199" s="20">
        <f>IF(DAY(OctSun1)=1,OctSun1+9,OctSun1+16)</f>
        <v>42290</v>
      </c>
      <c r="F199" s="27"/>
      <c r="G199" s="20">
        <f>IF(DAY(OctSun1)=1,OctSun1+10,OctSun1+17)</f>
        <v>42291</v>
      </c>
      <c r="H199" s="27"/>
      <c r="I199" s="20">
        <f>IF(DAY(OctSun1)=1,OctSun1+11,OctSun1+18)</f>
        <v>42292</v>
      </c>
      <c r="J199" s="27"/>
      <c r="K199" s="20">
        <f>IF(DAY(OctSun1)=1,OctSun1+12,OctSun1+19)</f>
        <v>42293</v>
      </c>
      <c r="L199" s="27"/>
      <c r="M199" s="20">
        <f>IF(DAY(OctSun1)=1,OctSun1+13,OctSun1+20)</f>
        <v>42294</v>
      </c>
      <c r="N199" s="27"/>
      <c r="O199" s="20">
        <f>IF(DAY(OctSun1)=1,OctSun1+14,OctSun1+21)</f>
        <v>42295</v>
      </c>
    </row>
    <row r="200" spans="1:22" s="11" customFormat="1" ht="55.5" customHeight="1" x14ac:dyDescent="0.25">
      <c r="A200" s="3"/>
      <c r="B200" s="50"/>
      <c r="C200" s="51"/>
      <c r="D200" s="51"/>
      <c r="E200" s="51"/>
      <c r="F200" s="51"/>
      <c r="G200" s="51"/>
      <c r="H200" s="51"/>
      <c r="I200" s="51"/>
      <c r="J200" s="50"/>
      <c r="K200" s="51"/>
      <c r="L200" s="52"/>
      <c r="M200" s="52"/>
      <c r="N200" s="52"/>
      <c r="O200" s="52"/>
    </row>
    <row r="201" spans="1:22" s="11" customFormat="1" ht="8.25" customHeight="1" x14ac:dyDescent="0.25">
      <c r="A201" s="3"/>
      <c r="B201" s="53"/>
      <c r="C201" s="53"/>
      <c r="D201" s="53"/>
      <c r="E201" s="53"/>
      <c r="F201" s="53"/>
      <c r="G201" s="53"/>
      <c r="H201" s="53"/>
      <c r="I201" s="53"/>
      <c r="J201" s="53"/>
      <c r="K201" s="53"/>
      <c r="L201" s="54"/>
      <c r="M201" s="54"/>
      <c r="N201" s="54"/>
      <c r="O201" s="54"/>
    </row>
    <row r="202" spans="1:22" s="6" customFormat="1" ht="16.5" customHeight="1" x14ac:dyDescent="0.25">
      <c r="A202" s="5"/>
      <c r="B202" s="27"/>
      <c r="C202" s="20">
        <f>IF(DAY(OctSun1)=1,OctSun1+15,OctSun1+22)</f>
        <v>42296</v>
      </c>
      <c r="D202" s="27"/>
      <c r="E202" s="20">
        <f>IF(DAY(OctSun1)=1,OctSun1+16,OctSun1+23)</f>
        <v>42297</v>
      </c>
      <c r="F202" s="27"/>
      <c r="G202" s="20">
        <f>IF(DAY(OctSun1)=1,OctSun1+17,OctSun1+24)</f>
        <v>42298</v>
      </c>
      <c r="H202" s="27"/>
      <c r="I202" s="20">
        <f>IF(DAY(OctSun1)=1,OctSun1+18,OctSun1+25)</f>
        <v>42299</v>
      </c>
      <c r="J202" s="27"/>
      <c r="K202" s="20">
        <f>IF(DAY(OctSun1)=1,OctSun1+19,OctSun1+26)</f>
        <v>42300</v>
      </c>
      <c r="L202" s="27"/>
      <c r="M202" s="20">
        <f>IF(DAY(OctSun1)=1,OctSun1+20,OctSun1+27)</f>
        <v>42301</v>
      </c>
      <c r="N202" s="27"/>
      <c r="O202" s="20">
        <f>IF(DAY(OctSun1)=1,OctSun1+21,OctSun1+28)</f>
        <v>42302</v>
      </c>
    </row>
    <row r="203" spans="1:22" s="11" customFormat="1" ht="55.5" customHeight="1" x14ac:dyDescent="0.25">
      <c r="A203" s="3"/>
      <c r="B203" s="40"/>
      <c r="C203" s="41"/>
      <c r="D203" s="41"/>
      <c r="E203" s="41"/>
      <c r="F203" s="41"/>
      <c r="G203" s="41"/>
      <c r="H203" s="41"/>
      <c r="I203" s="41"/>
      <c r="J203" s="41"/>
      <c r="K203" s="41"/>
      <c r="L203" s="44"/>
      <c r="M203" s="44"/>
      <c r="N203" s="52"/>
      <c r="O203" s="52"/>
    </row>
    <row r="204" spans="1:22" s="11" customFormat="1" ht="8.25" customHeight="1" x14ac:dyDescent="0.25">
      <c r="A204" s="3"/>
      <c r="B204" s="53"/>
      <c r="C204" s="53"/>
      <c r="D204" s="53"/>
      <c r="E204" s="53"/>
      <c r="F204" s="53"/>
      <c r="G204" s="53"/>
      <c r="H204" s="53"/>
      <c r="I204" s="53"/>
      <c r="J204" s="53"/>
      <c r="K204" s="53"/>
      <c r="L204" s="54"/>
      <c r="M204" s="54"/>
      <c r="N204" s="54"/>
      <c r="O204" s="54"/>
    </row>
    <row r="205" spans="1:22" s="6" customFormat="1" ht="16.5" customHeight="1" x14ac:dyDescent="0.25">
      <c r="A205" s="5"/>
      <c r="B205" s="27"/>
      <c r="C205" s="20">
        <f>IF(DAY(OctSun1)=1,OctSun1+22,OctSun1+29)</f>
        <v>42303</v>
      </c>
      <c r="D205" s="27"/>
      <c r="E205" s="20">
        <f>IF(DAY(OctSun1)=1,OctSun1+23,OctSun1+30)</f>
        <v>42304</v>
      </c>
      <c r="F205" s="27"/>
      <c r="G205" s="20">
        <f>IF(DAY(OctSun1)=1,OctSun1+24,OctSun1+31)</f>
        <v>42305</v>
      </c>
      <c r="H205" s="27"/>
      <c r="I205" s="20">
        <f>IF(DAY(OctSun1)=1,OctSun1+25,OctSun1+32)</f>
        <v>42306</v>
      </c>
      <c r="J205" s="27"/>
      <c r="K205" s="20">
        <f>IF(DAY(OctSun1)=1,OctSun1+26,OctSun1+33)</f>
        <v>42307</v>
      </c>
      <c r="L205" s="27"/>
      <c r="M205" s="20">
        <f>IF(DAY(OctSun1)=1,OctSun1+27,OctSun1+34)</f>
        <v>42308</v>
      </c>
      <c r="N205" s="27"/>
      <c r="O205" s="20">
        <f>IF(DAY(OctSun1)=1,OctSun1+28,OctSun1+35)</f>
        <v>42309</v>
      </c>
    </row>
    <row r="206" spans="1:22" s="11" customFormat="1" ht="55.5" customHeight="1" x14ac:dyDescent="0.25">
      <c r="A206" s="3"/>
      <c r="B206" s="50"/>
      <c r="C206" s="51"/>
      <c r="D206" s="51"/>
      <c r="E206" s="51"/>
      <c r="F206" s="51"/>
      <c r="G206" s="51"/>
      <c r="H206" s="51"/>
      <c r="I206" s="51"/>
      <c r="J206" s="51"/>
      <c r="K206" s="51"/>
      <c r="L206" s="52"/>
      <c r="M206" s="52"/>
      <c r="N206" s="52"/>
      <c r="O206" s="52"/>
    </row>
    <row r="207" spans="1:22" s="11" customFormat="1" ht="8.25" customHeight="1" x14ac:dyDescent="0.25">
      <c r="A207" s="3"/>
      <c r="B207" s="53"/>
      <c r="C207" s="53"/>
      <c r="D207" s="53"/>
      <c r="E207" s="53"/>
      <c r="F207" s="53"/>
      <c r="G207" s="53"/>
      <c r="H207" s="53"/>
      <c r="I207" s="53"/>
      <c r="J207" s="53"/>
      <c r="K207" s="53"/>
      <c r="L207" s="54"/>
      <c r="M207" s="54"/>
      <c r="N207" s="54"/>
      <c r="O207" s="54"/>
    </row>
    <row r="208" spans="1:22" s="6" customFormat="1" ht="16.5" customHeight="1" x14ac:dyDescent="0.25">
      <c r="A208" s="5"/>
      <c r="B208" s="27"/>
      <c r="C208" s="20">
        <f>IF(DAY(OctSun1)=1,OctSun1+29,OctSun1+36)</f>
        <v>42310</v>
      </c>
      <c r="D208" s="27"/>
      <c r="E208" s="20">
        <f>IF(DAY(OctSun1)=1,OctSun1+30,OctSun1+37)</f>
        <v>42311</v>
      </c>
      <c r="F208" s="27"/>
      <c r="G208" s="20">
        <f>IF(DAY(OctSun1)=1,OctSun1+31,OctSun1+38)</f>
        <v>42312</v>
      </c>
      <c r="H208" s="27"/>
      <c r="I208" s="20">
        <f>IF(DAY(OctSun1)=1,OctSun1+32,OctSun1+39)</f>
        <v>42313</v>
      </c>
      <c r="J208" s="27"/>
      <c r="K208" s="20">
        <f>IF(DAY(OctSun1)=1,OctSun1+33,OctSun1+40)</f>
        <v>42314</v>
      </c>
      <c r="L208" s="27"/>
      <c r="M208" s="20">
        <f>IF(DAY(OctSun1)=1,OctSun1+34,OctSun1+41)</f>
        <v>42315</v>
      </c>
      <c r="N208" s="27"/>
      <c r="O208" s="20">
        <f>IF(DAY(OctSun1)=1,OctSun1+35,OctSun1+42)</f>
        <v>42316</v>
      </c>
    </row>
    <row r="209" spans="1:22" s="11" customFormat="1" ht="55.5" customHeight="1" x14ac:dyDescent="0.25">
      <c r="A209" s="3"/>
      <c r="B209" s="50"/>
      <c r="C209" s="51"/>
      <c r="D209" s="51"/>
      <c r="E209" s="51"/>
      <c r="F209" s="47"/>
      <c r="G209" s="47"/>
      <c r="H209" s="47"/>
      <c r="I209" s="47"/>
      <c r="J209" s="47"/>
      <c r="K209" s="47"/>
      <c r="L209" s="47"/>
      <c r="M209" s="47"/>
      <c r="N209" s="47"/>
      <c r="O209" s="47"/>
    </row>
    <row r="210" spans="1:22" s="11" customFormat="1" ht="7.5" customHeight="1" x14ac:dyDescent="0.2">
      <c r="B210" s="29"/>
      <c r="C210" s="29"/>
      <c r="D210" s="29"/>
      <c r="E210" s="29"/>
      <c r="F210" s="29"/>
      <c r="G210" s="29"/>
      <c r="H210" s="29"/>
      <c r="I210" s="29"/>
      <c r="J210" s="29"/>
      <c r="K210" s="29"/>
      <c r="L210" s="29"/>
      <c r="M210" s="29"/>
      <c r="N210" s="29"/>
      <c r="O210" s="29"/>
    </row>
    <row r="211" spans="1:22" s="11" customFormat="1" x14ac:dyDescent="0.2">
      <c r="B211" s="28"/>
      <c r="C211" s="28"/>
      <c r="D211" s="28"/>
      <c r="E211" s="28"/>
      <c r="F211" s="28"/>
      <c r="G211" s="28"/>
      <c r="H211" s="28"/>
      <c r="I211" s="28"/>
      <c r="J211" s="28"/>
      <c r="K211" s="28"/>
      <c r="L211" s="28"/>
      <c r="M211" s="28"/>
      <c r="N211" s="28"/>
      <c r="O211" s="28"/>
    </row>
    <row r="212" spans="1:22" s="11" customFormat="1" ht="54" customHeight="1" x14ac:dyDescent="0.2">
      <c r="A212" s="57" t="str">
        <f>TEXT(DATE(Añonatural,11,1),"mmmm")</f>
        <v>noviembre</v>
      </c>
      <c r="B212" s="57"/>
      <c r="C212" s="57"/>
      <c r="D212" s="57"/>
      <c r="E212" s="57"/>
      <c r="F212" s="57"/>
      <c r="G212" s="57"/>
      <c r="H212" s="9"/>
      <c r="I212" s="1"/>
      <c r="J212" s="1"/>
      <c r="L212" s="55">
        <f>Añonatural</f>
        <v>2015</v>
      </c>
      <c r="M212" s="55"/>
      <c r="N212" s="55"/>
      <c r="O212" s="55"/>
      <c r="P212" s="55"/>
    </row>
    <row r="213" spans="1:22" s="3" customFormat="1" ht="27" customHeight="1" x14ac:dyDescent="0.25">
      <c r="B213" s="56" t="s">
        <v>0</v>
      </c>
      <c r="C213" s="56"/>
      <c r="D213" s="56" t="s">
        <v>1</v>
      </c>
      <c r="E213" s="56"/>
      <c r="F213" s="56" t="s">
        <v>2</v>
      </c>
      <c r="G213" s="56"/>
      <c r="H213" s="56" t="s">
        <v>3</v>
      </c>
      <c r="I213" s="56"/>
      <c r="J213" s="56" t="s">
        <v>4</v>
      </c>
      <c r="K213" s="56"/>
      <c r="L213" s="56" t="s">
        <v>5</v>
      </c>
      <c r="M213" s="56"/>
      <c r="N213" s="56" t="s">
        <v>6</v>
      </c>
      <c r="O213" s="56"/>
      <c r="P213" s="11"/>
      <c r="Q213" s="4"/>
      <c r="U213" s="11"/>
      <c r="V213" s="11"/>
    </row>
    <row r="214" spans="1:22" s="5" customFormat="1" ht="16.5" customHeight="1" x14ac:dyDescent="0.25">
      <c r="B214" s="26"/>
      <c r="C214" s="20">
        <f>IF(DAY(NovSun1)=1,NovSun1-6,NovSun1+1)</f>
        <v>42303</v>
      </c>
      <c r="D214" s="27"/>
      <c r="E214" s="20">
        <f>IF(DAY(NovSun1)=1,NovSun1-5,NovSun1+2)</f>
        <v>42304</v>
      </c>
      <c r="F214" s="27"/>
      <c r="G214" s="20">
        <f>IF(DAY(NovSun1)=1,NovSun1-4,NovSun1+3)</f>
        <v>42305</v>
      </c>
      <c r="H214" s="27"/>
      <c r="I214" s="20">
        <f>IF(DAY(NovSun1)=1,NovSun1-3,NovSun1+4)</f>
        <v>42306</v>
      </c>
      <c r="J214" s="27"/>
      <c r="K214" s="20">
        <f>IF(DAY(NovSun1)=1,NovSun1-2,NovSun1+5)</f>
        <v>42307</v>
      </c>
      <c r="L214" s="27"/>
      <c r="M214" s="20">
        <f>IF(DAY(NovSun1)=1,NovSun1-1,NovSun1+6)</f>
        <v>42308</v>
      </c>
      <c r="N214" s="27"/>
      <c r="O214" s="20">
        <f>IF(DAY(NovSun1)=1,NovSun1,NovSun1+7)</f>
        <v>42309</v>
      </c>
      <c r="P214" s="6"/>
      <c r="Q214" s="6"/>
      <c r="U214" s="7"/>
      <c r="V214" s="6"/>
    </row>
    <row r="215" spans="1:22" s="8" customFormat="1" ht="55.5" customHeight="1" x14ac:dyDescent="0.25">
      <c r="A215" s="3"/>
      <c r="B215" s="50"/>
      <c r="C215" s="51"/>
      <c r="D215" s="51"/>
      <c r="E215" s="51"/>
      <c r="F215" s="51"/>
      <c r="G215" s="51"/>
      <c r="H215" s="51"/>
      <c r="I215" s="51"/>
      <c r="J215" s="51"/>
      <c r="K215" s="51"/>
      <c r="L215" s="52"/>
      <c r="M215" s="52"/>
      <c r="N215" s="52"/>
      <c r="O215" s="52"/>
    </row>
    <row r="216" spans="1:22" s="8" customFormat="1" ht="8.25" customHeight="1" x14ac:dyDescent="0.25">
      <c r="A216" s="3"/>
      <c r="B216" s="53"/>
      <c r="C216" s="53"/>
      <c r="D216" s="53"/>
      <c r="E216" s="53"/>
      <c r="F216" s="53"/>
      <c r="G216" s="53"/>
      <c r="H216" s="53"/>
      <c r="I216" s="53"/>
      <c r="J216" s="53"/>
      <c r="K216" s="53"/>
      <c r="L216" s="54"/>
      <c r="M216" s="54"/>
      <c r="N216" s="54"/>
      <c r="O216" s="54"/>
    </row>
    <row r="217" spans="1:22" s="6" customFormat="1" ht="16.5" customHeight="1" x14ac:dyDescent="0.25">
      <c r="A217" s="5"/>
      <c r="B217" s="27"/>
      <c r="C217" s="20">
        <f>IF(DAY(NovSun1)=1,NovSun1+1,NovSun1+8)</f>
        <v>42310</v>
      </c>
      <c r="D217" s="27"/>
      <c r="E217" s="20">
        <f>IF(DAY(NovSun1)=1,NovSun1+2,NovSun1+9)</f>
        <v>42311</v>
      </c>
      <c r="F217" s="27"/>
      <c r="G217" s="20">
        <f>IF(DAY(NovSun1)=1,NovSun1+3,NovSun1+10)</f>
        <v>42312</v>
      </c>
      <c r="H217" s="27"/>
      <c r="I217" s="20">
        <f>IF(DAY(NovSun1)=1,NovSun1+4,NovSun1+11)</f>
        <v>42313</v>
      </c>
      <c r="J217" s="27"/>
      <c r="K217" s="20">
        <f>IF(DAY(NovSun1)=1,NovSun1+5,NovSun1+12)</f>
        <v>42314</v>
      </c>
      <c r="L217" s="27"/>
      <c r="M217" s="20">
        <f>IF(DAY(NovSun1)=1,NovSun1+6,NovSun1+13)</f>
        <v>42315</v>
      </c>
      <c r="N217" s="27"/>
      <c r="O217" s="20">
        <f>IF(DAY(NovSun1)=1,NovSun1+7,NovSun1+14)</f>
        <v>42316</v>
      </c>
    </row>
    <row r="218" spans="1:22" s="11" customFormat="1" ht="55.5" customHeight="1" x14ac:dyDescent="0.25">
      <c r="A218" s="3"/>
      <c r="B218" s="40"/>
      <c r="C218" s="41"/>
      <c r="D218" s="41"/>
      <c r="E218" s="41"/>
      <c r="F218" s="41"/>
      <c r="G218" s="41"/>
      <c r="H218" s="41"/>
      <c r="I218" s="41"/>
      <c r="J218" s="41"/>
      <c r="K218" s="41"/>
      <c r="L218" s="44"/>
      <c r="M218" s="44"/>
      <c r="N218" s="52"/>
      <c r="O218" s="52"/>
    </row>
    <row r="219" spans="1:22" s="11" customFormat="1" ht="8.25" customHeight="1" x14ac:dyDescent="0.25">
      <c r="A219" s="3"/>
      <c r="B219" s="53"/>
      <c r="C219" s="53"/>
      <c r="D219" s="53"/>
      <c r="E219" s="53"/>
      <c r="F219" s="53"/>
      <c r="G219" s="53"/>
      <c r="H219" s="53"/>
      <c r="I219" s="53"/>
      <c r="J219" s="53"/>
      <c r="K219" s="53"/>
      <c r="L219" s="54"/>
      <c r="M219" s="54"/>
      <c r="N219" s="54"/>
      <c r="O219" s="54"/>
    </row>
    <row r="220" spans="1:22" s="6" customFormat="1" ht="16.5" customHeight="1" x14ac:dyDescent="0.25">
      <c r="A220" s="5"/>
      <c r="B220" s="27"/>
      <c r="C220" s="20">
        <f>IF(DAY(NovSun1)=1,NovSun1+8,NovSun1+15)</f>
        <v>42317</v>
      </c>
      <c r="D220" s="27"/>
      <c r="E220" s="20">
        <f>IF(DAY(NovSun1)=1,NovSun1+9,NovSun1+16)</f>
        <v>42318</v>
      </c>
      <c r="F220" s="27"/>
      <c r="G220" s="20">
        <f>IF(DAY(NovSun1)=1,NovSun1+10,NovSun1+17)</f>
        <v>42319</v>
      </c>
      <c r="H220" s="27"/>
      <c r="I220" s="20">
        <f>IF(DAY(NovSun1)=1,NovSun1+11,NovSun1+18)</f>
        <v>42320</v>
      </c>
      <c r="J220" s="27"/>
      <c r="K220" s="20">
        <f>IF(DAY(NovSun1)=1,NovSun1+12,NovSun1+19)</f>
        <v>42321</v>
      </c>
      <c r="L220" s="27"/>
      <c r="M220" s="20">
        <f>IF(DAY(NovSun1)=1,NovSun1+13,NovSun1+20)</f>
        <v>42322</v>
      </c>
      <c r="N220" s="27"/>
      <c r="O220" s="20">
        <f>IF(DAY(NovSun1)=1,NovSun1+14,NovSun1+21)</f>
        <v>42323</v>
      </c>
    </row>
    <row r="221" spans="1:22" s="11" customFormat="1" ht="55.5" customHeight="1" x14ac:dyDescent="0.25">
      <c r="A221" s="3"/>
      <c r="B221" s="50"/>
      <c r="C221" s="51"/>
      <c r="D221" s="51"/>
      <c r="E221" s="51"/>
      <c r="F221" s="51"/>
      <c r="G221" s="51"/>
      <c r="H221" s="51"/>
      <c r="I221" s="51"/>
      <c r="J221" s="50"/>
      <c r="K221" s="51"/>
      <c r="L221" s="52"/>
      <c r="M221" s="52"/>
      <c r="N221" s="52"/>
      <c r="O221" s="52"/>
    </row>
    <row r="222" spans="1:22" s="11" customFormat="1" ht="8.25" customHeight="1" x14ac:dyDescent="0.25">
      <c r="A222" s="3"/>
      <c r="B222" s="53"/>
      <c r="C222" s="53"/>
      <c r="D222" s="53"/>
      <c r="E222" s="53"/>
      <c r="F222" s="53"/>
      <c r="G222" s="53"/>
      <c r="H222" s="53"/>
      <c r="I222" s="53"/>
      <c r="J222" s="53"/>
      <c r="K222" s="53"/>
      <c r="L222" s="54"/>
      <c r="M222" s="54"/>
      <c r="N222" s="54"/>
      <c r="O222" s="54"/>
    </row>
    <row r="223" spans="1:22" s="6" customFormat="1" ht="16.5" customHeight="1" x14ac:dyDescent="0.25">
      <c r="A223" s="5"/>
      <c r="B223" s="27"/>
      <c r="C223" s="20">
        <f>IF(DAY(NovSun1)=1,NovSun1+15,NovSun1+22)</f>
        <v>42324</v>
      </c>
      <c r="D223" s="27"/>
      <c r="E223" s="20">
        <f>IF(DAY(NovSun1)=1,NovSun1+16,NovSun1+23)</f>
        <v>42325</v>
      </c>
      <c r="F223" s="27"/>
      <c r="G223" s="20">
        <f>IF(DAY(NovSun1)=1,NovSun1+17,NovSun1+24)</f>
        <v>42326</v>
      </c>
      <c r="H223" s="27"/>
      <c r="I223" s="20">
        <f>IF(DAY(NovSun1)=1,NovSun1+18,NovSun1+25)</f>
        <v>42327</v>
      </c>
      <c r="J223" s="27"/>
      <c r="K223" s="20">
        <f>IF(DAY(NovSun1)=1,NovSun1+19,NovSun1+26)</f>
        <v>42328</v>
      </c>
      <c r="L223" s="27"/>
      <c r="M223" s="20">
        <f>IF(DAY(NovSun1)=1,NovSun1+20,NovSun1+27)</f>
        <v>42329</v>
      </c>
      <c r="N223" s="27"/>
      <c r="O223" s="20">
        <f>IF(DAY(NovSun1)=1,NovSun1+21,NovSun1+28)</f>
        <v>42330</v>
      </c>
    </row>
    <row r="224" spans="1:22" s="11" customFormat="1" ht="55.5" customHeight="1" x14ac:dyDescent="0.25">
      <c r="A224" s="3"/>
      <c r="B224" s="40"/>
      <c r="C224" s="41"/>
      <c r="D224" s="41"/>
      <c r="E224" s="41"/>
      <c r="F224" s="41"/>
      <c r="G224" s="41"/>
      <c r="H224" s="41"/>
      <c r="I224" s="41"/>
      <c r="J224" s="41"/>
      <c r="K224" s="41"/>
      <c r="L224" s="44"/>
      <c r="M224" s="44"/>
      <c r="N224" s="52"/>
      <c r="O224" s="52"/>
    </row>
    <row r="225" spans="1:22" s="11" customFormat="1" ht="8.25" customHeight="1" x14ac:dyDescent="0.25">
      <c r="A225" s="3"/>
      <c r="B225" s="53"/>
      <c r="C225" s="53"/>
      <c r="D225" s="53"/>
      <c r="E225" s="53"/>
      <c r="F225" s="53"/>
      <c r="G225" s="53"/>
      <c r="H225" s="53"/>
      <c r="I225" s="53"/>
      <c r="J225" s="53"/>
      <c r="K225" s="53"/>
      <c r="L225" s="54"/>
      <c r="M225" s="54"/>
      <c r="N225" s="54"/>
      <c r="O225" s="54"/>
    </row>
    <row r="226" spans="1:22" s="6" customFormat="1" ht="16.5" customHeight="1" x14ac:dyDescent="0.25">
      <c r="A226" s="5"/>
      <c r="B226" s="27"/>
      <c r="C226" s="20">
        <f>IF(DAY(NovSun1)=1,NovSun1+22,NovSun1+29)</f>
        <v>42331</v>
      </c>
      <c r="D226" s="27"/>
      <c r="E226" s="20">
        <f>IF(DAY(NovSun1)=1,NovSun1+23,NovSun1+30)</f>
        <v>42332</v>
      </c>
      <c r="F226" s="27"/>
      <c r="G226" s="20">
        <f>IF(DAY(NovSun1)=1,NovSun1+24,NovSun1+31)</f>
        <v>42333</v>
      </c>
      <c r="H226" s="27"/>
      <c r="I226" s="20">
        <f>IF(DAY(NovSun1)=1,NovSun1+25,NovSun1+32)</f>
        <v>42334</v>
      </c>
      <c r="J226" s="27"/>
      <c r="K226" s="20">
        <f>IF(DAY(NovSun1)=1,NovSun1+26,NovSun1+33)</f>
        <v>42335</v>
      </c>
      <c r="L226" s="27"/>
      <c r="M226" s="20">
        <f>IF(DAY(NovSun1)=1,NovSun1+27,NovSun1+34)</f>
        <v>42336</v>
      </c>
      <c r="N226" s="27"/>
      <c r="O226" s="20">
        <f>IF(DAY(NovSun1)=1,NovSun1+28,NovSun1+35)</f>
        <v>42337</v>
      </c>
    </row>
    <row r="227" spans="1:22" s="11" customFormat="1" ht="55.5" customHeight="1" x14ac:dyDescent="0.25">
      <c r="A227" s="3"/>
      <c r="B227" s="50"/>
      <c r="C227" s="51"/>
      <c r="D227" s="51"/>
      <c r="E227" s="51"/>
      <c r="F227" s="51"/>
      <c r="G227" s="51"/>
      <c r="H227" s="51"/>
      <c r="I227" s="51"/>
      <c r="J227" s="51"/>
      <c r="K227" s="51"/>
      <c r="L227" s="52"/>
      <c r="M227" s="52"/>
      <c r="N227" s="52"/>
      <c r="O227" s="52"/>
    </row>
    <row r="228" spans="1:22" s="11" customFormat="1" ht="8.25" customHeight="1" x14ac:dyDescent="0.25">
      <c r="A228" s="3"/>
      <c r="B228" s="53"/>
      <c r="C228" s="53"/>
      <c r="D228" s="53"/>
      <c r="E228" s="53"/>
      <c r="F228" s="53"/>
      <c r="G228" s="53"/>
      <c r="H228" s="53"/>
      <c r="I228" s="53"/>
      <c r="J228" s="53"/>
      <c r="K228" s="53"/>
      <c r="L228" s="54"/>
      <c r="M228" s="54"/>
      <c r="N228" s="54"/>
      <c r="O228" s="54"/>
    </row>
    <row r="229" spans="1:22" s="6" customFormat="1" ht="16.5" customHeight="1" x14ac:dyDescent="0.25">
      <c r="A229" s="5"/>
      <c r="B229" s="27"/>
      <c r="C229" s="20">
        <f>IF(DAY(NovSun1)=1,NovSun1+29,NovSun1+36)</f>
        <v>42338</v>
      </c>
      <c r="D229" s="27"/>
      <c r="E229" s="20">
        <f>IF(DAY(NovSun1)=1,NovSun1+30,NovSun1+37)</f>
        <v>42339</v>
      </c>
      <c r="F229" s="27"/>
      <c r="G229" s="20">
        <f>IF(DAY(NovSun1)=1,NovSun1+31,NovSun1+38)</f>
        <v>42340</v>
      </c>
      <c r="H229" s="27"/>
      <c r="I229" s="20">
        <f>IF(DAY(NovSun1)=1,NovSun1+32,NovSun1+39)</f>
        <v>42341</v>
      </c>
      <c r="J229" s="27"/>
      <c r="K229" s="20">
        <f>IF(DAY(NovSun1)=1,NovSun1+33,NovSun1+40)</f>
        <v>42342</v>
      </c>
      <c r="L229" s="27"/>
      <c r="M229" s="20">
        <f>IF(DAY(NovSun1)=1,NovSun1+34,NovSun1+41)</f>
        <v>42343</v>
      </c>
      <c r="N229" s="27"/>
      <c r="O229" s="20">
        <f>IF(DAY(NovSun1)=1,NovSun1+35,NovSun1+42)</f>
        <v>42344</v>
      </c>
    </row>
    <row r="230" spans="1:22" s="11" customFormat="1" ht="55.5" customHeight="1" x14ac:dyDescent="0.25">
      <c r="A230" s="3"/>
      <c r="B230" s="50"/>
      <c r="C230" s="51"/>
      <c r="D230" s="51"/>
      <c r="E230" s="51"/>
      <c r="F230" s="47"/>
      <c r="G230" s="47"/>
      <c r="H230" s="47"/>
      <c r="I230" s="47"/>
      <c r="J230" s="47"/>
      <c r="K230" s="47"/>
      <c r="L230" s="47"/>
      <c r="M230" s="47"/>
      <c r="N230" s="47"/>
      <c r="O230" s="47"/>
    </row>
    <row r="231" spans="1:22" s="11" customFormat="1" ht="7.5" customHeight="1" x14ac:dyDescent="0.2">
      <c r="B231" s="28"/>
      <c r="C231" s="28"/>
      <c r="D231" s="28"/>
      <c r="E231" s="28"/>
      <c r="F231" s="28"/>
      <c r="G231" s="28"/>
      <c r="H231" s="28"/>
      <c r="I231" s="28"/>
      <c r="J231" s="28"/>
      <c r="K231" s="28"/>
      <c r="L231" s="28"/>
      <c r="M231" s="28"/>
      <c r="N231" s="28"/>
      <c r="O231" s="28"/>
    </row>
    <row r="232" spans="1:22" s="11" customFormat="1" x14ac:dyDescent="0.2">
      <c r="B232" s="21"/>
      <c r="C232" s="21"/>
      <c r="D232" s="21"/>
      <c r="E232" s="21"/>
      <c r="F232" s="21"/>
      <c r="G232" s="21"/>
      <c r="H232" s="21"/>
      <c r="I232" s="21"/>
      <c r="J232" s="21"/>
      <c r="K232" s="21"/>
      <c r="L232" s="21"/>
      <c r="M232" s="21"/>
      <c r="N232" s="21"/>
      <c r="O232" s="21"/>
    </row>
    <row r="233" spans="1:22" s="11" customFormat="1" ht="54" customHeight="1" x14ac:dyDescent="0.2">
      <c r="A233" s="49" t="str">
        <f>TEXT(DATE(Añonatural,12,1),"mmmm")</f>
        <v>diciembre</v>
      </c>
      <c r="B233" s="49"/>
      <c r="C233" s="49"/>
      <c r="D233" s="49"/>
      <c r="E233" s="49"/>
      <c r="F233" s="49"/>
      <c r="G233" s="49"/>
      <c r="H233" s="9"/>
      <c r="I233" s="1"/>
      <c r="J233" s="1"/>
      <c r="L233" s="48">
        <f>Añonatural</f>
        <v>2015</v>
      </c>
      <c r="M233" s="48"/>
      <c r="N233" s="48"/>
      <c r="O233" s="48"/>
      <c r="P233" s="48"/>
    </row>
    <row r="234" spans="1:22" s="3" customFormat="1" ht="27" customHeight="1" x14ac:dyDescent="0.25">
      <c r="B234" s="46" t="s">
        <v>0</v>
      </c>
      <c r="C234" s="46"/>
      <c r="D234" s="45" t="s">
        <v>1</v>
      </c>
      <c r="E234" s="45"/>
      <c r="F234" s="45" t="s">
        <v>2</v>
      </c>
      <c r="G234" s="45"/>
      <c r="H234" s="45" t="s">
        <v>3</v>
      </c>
      <c r="I234" s="45"/>
      <c r="J234" s="45" t="s">
        <v>4</v>
      </c>
      <c r="K234" s="45"/>
      <c r="L234" s="45" t="s">
        <v>5</v>
      </c>
      <c r="M234" s="45"/>
      <c r="N234" s="45" t="s">
        <v>6</v>
      </c>
      <c r="O234" s="45"/>
      <c r="P234" s="11"/>
      <c r="Q234" s="4"/>
      <c r="U234" s="11"/>
      <c r="V234" s="11"/>
    </row>
    <row r="235" spans="1:22" s="5" customFormat="1" ht="16.5" customHeight="1" x14ac:dyDescent="0.25">
      <c r="B235" s="22"/>
      <c r="C235" s="15">
        <f>IF(DAY(DecSun1)=1,DecSun1-6,DecSun1+1)</f>
        <v>42338</v>
      </c>
      <c r="D235" s="23"/>
      <c r="E235" s="15">
        <f>IF(DAY(DecSun1)=1,DecSun1-5,DecSun1+2)</f>
        <v>42339</v>
      </c>
      <c r="F235" s="23"/>
      <c r="G235" s="15">
        <f>IF(DAY(DecSun1)=1,DecSun1-4,DecSun1+3)</f>
        <v>42340</v>
      </c>
      <c r="H235" s="23"/>
      <c r="I235" s="15">
        <f>IF(DAY(DecSun1)=1,DecSun1-3,DecSun1+4)</f>
        <v>42341</v>
      </c>
      <c r="J235" s="23"/>
      <c r="K235" s="15">
        <f>IF(DAY(DecSun1)=1,DecSun1-2,DecSun1+5)</f>
        <v>42342</v>
      </c>
      <c r="L235" s="23"/>
      <c r="M235" s="15">
        <f>IF(DAY(DecSun1)=1,DecSun1-1,DecSun1+6)</f>
        <v>42343</v>
      </c>
      <c r="N235" s="23"/>
      <c r="O235" s="15">
        <f>IF(DAY(DecSun1)=1,DecSun1,DecSun1+7)</f>
        <v>42344</v>
      </c>
      <c r="P235" s="6"/>
      <c r="Q235" s="6"/>
      <c r="U235" s="7"/>
      <c r="V235" s="6"/>
    </row>
    <row r="236" spans="1:22" s="8" customFormat="1" ht="55.5" customHeight="1" x14ac:dyDescent="0.25">
      <c r="A236" s="3"/>
      <c r="B236" s="40"/>
      <c r="C236" s="41"/>
      <c r="D236" s="41"/>
      <c r="E236" s="41"/>
      <c r="F236" s="41"/>
      <c r="G236" s="41"/>
      <c r="H236" s="41"/>
      <c r="I236" s="41"/>
      <c r="J236" s="41"/>
      <c r="K236" s="41"/>
      <c r="L236" s="44"/>
      <c r="M236" s="44"/>
      <c r="N236" s="44"/>
      <c r="O236" s="44"/>
    </row>
    <row r="237" spans="1:22" s="8" customFormat="1" ht="8.25" customHeight="1" x14ac:dyDescent="0.25">
      <c r="A237" s="3"/>
      <c r="B237" s="43"/>
      <c r="C237" s="43"/>
      <c r="D237" s="43"/>
      <c r="E237" s="43"/>
      <c r="F237" s="43"/>
      <c r="G237" s="43"/>
      <c r="H237" s="43"/>
      <c r="I237" s="43"/>
      <c r="J237" s="43"/>
      <c r="K237" s="43"/>
      <c r="L237" s="39"/>
      <c r="M237" s="39"/>
      <c r="N237" s="39"/>
      <c r="O237" s="39"/>
    </row>
    <row r="238" spans="1:22" s="6" customFormat="1" ht="16.5" customHeight="1" x14ac:dyDescent="0.25">
      <c r="A238" s="5"/>
      <c r="B238" s="24"/>
      <c r="C238" s="15">
        <f>IF(DAY(DecSun1)=1,DecSun1+1,DecSun1+8)</f>
        <v>42345</v>
      </c>
      <c r="D238" s="23"/>
      <c r="E238" s="15">
        <f>IF(DAY(DecSun1)=1,DecSun1+2,DecSun1+9)</f>
        <v>42346</v>
      </c>
      <c r="F238" s="23"/>
      <c r="G238" s="15">
        <f>IF(DAY(DecSun1)=1,DecSun1+3,DecSun1+10)</f>
        <v>42347</v>
      </c>
      <c r="H238" s="23"/>
      <c r="I238" s="15">
        <f>IF(DAY(DecSun1)=1,DecSun1+4,DecSun1+11)</f>
        <v>42348</v>
      </c>
      <c r="J238" s="23"/>
      <c r="K238" s="15">
        <f>IF(DAY(DecSun1)=1,DecSun1+5,DecSun1+12)</f>
        <v>42349</v>
      </c>
      <c r="L238" s="23"/>
      <c r="M238" s="15">
        <f>IF(DAY(DecSun1)=1,DecSun1+6,DecSun1+13)</f>
        <v>42350</v>
      </c>
      <c r="N238" s="23"/>
      <c r="O238" s="16">
        <f>IF(DAY(DecSun1)=1,DecSun1+7,DecSun1+14)</f>
        <v>42351</v>
      </c>
    </row>
    <row r="239" spans="1:22" s="11" customFormat="1" ht="55.5" customHeight="1" x14ac:dyDescent="0.25">
      <c r="A239" s="3"/>
      <c r="B239" s="40"/>
      <c r="C239" s="41"/>
      <c r="D239" s="41"/>
      <c r="E239" s="41"/>
      <c r="F239" s="41"/>
      <c r="G239" s="41"/>
      <c r="H239" s="41"/>
      <c r="I239" s="41"/>
      <c r="J239" s="41"/>
      <c r="K239" s="41"/>
      <c r="L239" s="44"/>
      <c r="M239" s="44"/>
      <c r="N239" s="44"/>
      <c r="O239" s="44"/>
    </row>
    <row r="240" spans="1:22" s="11" customFormat="1" ht="8.25" customHeight="1" x14ac:dyDescent="0.25">
      <c r="A240" s="3"/>
      <c r="B240" s="43"/>
      <c r="C240" s="43"/>
      <c r="D240" s="43"/>
      <c r="E240" s="43"/>
      <c r="F240" s="43"/>
      <c r="G240" s="43"/>
      <c r="H240" s="43"/>
      <c r="I240" s="43"/>
      <c r="J240" s="43"/>
      <c r="K240" s="43"/>
      <c r="L240" s="39"/>
      <c r="M240" s="39"/>
      <c r="N240" s="39"/>
      <c r="O240" s="39"/>
    </row>
    <row r="241" spans="1:15" s="6" customFormat="1" ht="16.5" customHeight="1" x14ac:dyDescent="0.25">
      <c r="A241" s="5"/>
      <c r="B241" s="24"/>
      <c r="C241" s="15">
        <f>IF(DAY(DecSun1)=1,DecSun1+8,DecSun1+15)</f>
        <v>42352</v>
      </c>
      <c r="D241" s="23"/>
      <c r="E241" s="15">
        <f>IF(DAY(DecSun1)=1,DecSun1+9,DecSun1+16)</f>
        <v>42353</v>
      </c>
      <c r="F241" s="23"/>
      <c r="G241" s="15">
        <f>IF(DAY(DecSun1)=1,DecSun1+10,DecSun1+17)</f>
        <v>42354</v>
      </c>
      <c r="H241" s="23"/>
      <c r="I241" s="15">
        <f>IF(DAY(DecSun1)=1,DecSun1+11,DecSun1+18)</f>
        <v>42355</v>
      </c>
      <c r="J241" s="23"/>
      <c r="K241" s="15">
        <f>IF(DAY(DecSun1)=1,DecSun1+12,DecSun1+19)</f>
        <v>42356</v>
      </c>
      <c r="L241" s="23"/>
      <c r="M241" s="15">
        <f>IF(DAY(DecSun1)=1,DecSun1+13,DecSun1+20)</f>
        <v>42357</v>
      </c>
      <c r="N241" s="23"/>
      <c r="O241" s="15">
        <f>IF(DAY(DecSun1)=1,DecSun1+14,DecSun1+21)</f>
        <v>42358</v>
      </c>
    </row>
    <row r="242" spans="1:15" s="11" customFormat="1" ht="55.5" customHeight="1" x14ac:dyDescent="0.25">
      <c r="A242" s="3"/>
      <c r="B242" s="40"/>
      <c r="C242" s="41"/>
      <c r="D242" s="41"/>
      <c r="E242" s="41"/>
      <c r="F242" s="41"/>
      <c r="G242" s="41"/>
      <c r="H242" s="41"/>
      <c r="I242" s="41"/>
      <c r="J242" s="41"/>
      <c r="K242" s="41"/>
      <c r="L242" s="44"/>
      <c r="M242" s="44"/>
      <c r="N242" s="44"/>
      <c r="O242" s="44"/>
    </row>
    <row r="243" spans="1:15" s="11" customFormat="1" ht="8.25" customHeight="1" x14ac:dyDescent="0.25">
      <c r="A243" s="3"/>
      <c r="B243" s="43"/>
      <c r="C243" s="43"/>
      <c r="D243" s="43"/>
      <c r="E243" s="43"/>
      <c r="F243" s="43"/>
      <c r="G243" s="43"/>
      <c r="H243" s="43"/>
      <c r="I243" s="43"/>
      <c r="J243" s="43"/>
      <c r="K243" s="43"/>
      <c r="L243" s="39"/>
      <c r="M243" s="39"/>
      <c r="N243" s="39"/>
      <c r="O243" s="39"/>
    </row>
    <row r="244" spans="1:15" s="6" customFormat="1" ht="16.5" customHeight="1" x14ac:dyDescent="0.25">
      <c r="A244" s="5"/>
      <c r="B244" s="24"/>
      <c r="C244" s="15">
        <f>IF(DAY(DecSun1)=1,DecSun1+15,DecSun1+22)</f>
        <v>42359</v>
      </c>
      <c r="D244" s="23"/>
      <c r="E244" s="15">
        <f>IF(DAY(DecSun1)=1,DecSun1+16,DecSun1+23)</f>
        <v>42360</v>
      </c>
      <c r="F244" s="23"/>
      <c r="G244" s="15">
        <f>IF(DAY(DecSun1)=1,DecSun1+17,DecSun1+24)</f>
        <v>42361</v>
      </c>
      <c r="H244" s="23"/>
      <c r="I244" s="15">
        <f>IF(DAY(DecSun1)=1,DecSun1+18,DecSun1+25)</f>
        <v>42362</v>
      </c>
      <c r="J244" s="23"/>
      <c r="K244" s="15">
        <f>IF(DAY(DecSun1)=1,DecSun1+19,DecSun1+26)</f>
        <v>42363</v>
      </c>
      <c r="L244" s="23"/>
      <c r="M244" s="15">
        <f>IF(DAY(DecSun1)=1,DecSun1+20,DecSun1+27)</f>
        <v>42364</v>
      </c>
      <c r="N244" s="23"/>
      <c r="O244" s="15">
        <f>IF(DAY(DecSun1)=1,DecSun1+21,DecSun1+28)</f>
        <v>42365</v>
      </c>
    </row>
    <row r="245" spans="1:15" s="11" customFormat="1" ht="55.5" customHeight="1" x14ac:dyDescent="0.25">
      <c r="A245" s="3"/>
      <c r="B245" s="40"/>
      <c r="C245" s="41"/>
      <c r="D245" s="41"/>
      <c r="E245" s="41"/>
      <c r="F245" s="41"/>
      <c r="G245" s="41"/>
      <c r="H245" s="41"/>
      <c r="I245" s="41"/>
      <c r="J245" s="41"/>
      <c r="K245" s="41"/>
      <c r="L245" s="44"/>
      <c r="M245" s="44"/>
      <c r="N245" s="44"/>
      <c r="O245" s="44"/>
    </row>
    <row r="246" spans="1:15" s="11" customFormat="1" ht="8.25" customHeight="1" x14ac:dyDescent="0.25">
      <c r="A246" s="3"/>
      <c r="B246" s="43"/>
      <c r="C246" s="43"/>
      <c r="D246" s="43"/>
      <c r="E246" s="43"/>
      <c r="F246" s="43"/>
      <c r="G246" s="43"/>
      <c r="H246" s="43"/>
      <c r="I246" s="43"/>
      <c r="J246" s="43"/>
      <c r="K246" s="43"/>
      <c r="L246" s="39"/>
      <c r="M246" s="39"/>
      <c r="N246" s="39"/>
      <c r="O246" s="39"/>
    </row>
    <row r="247" spans="1:15" s="6" customFormat="1" ht="16.5" customHeight="1" x14ac:dyDescent="0.25">
      <c r="A247" s="5"/>
      <c r="B247" s="24"/>
      <c r="C247" s="15">
        <f>IF(DAY(DecSun1)=1,DecSun1+22,DecSun1+29)</f>
        <v>42366</v>
      </c>
      <c r="D247" s="23"/>
      <c r="E247" s="15">
        <f>IF(DAY(DecSun1)=1,DecSun1+23,DecSun1+30)</f>
        <v>42367</v>
      </c>
      <c r="F247" s="23"/>
      <c r="G247" s="15">
        <f>IF(DAY(DecSun1)=1,DecSun1+24,DecSun1+31)</f>
        <v>42368</v>
      </c>
      <c r="H247" s="23"/>
      <c r="I247" s="15">
        <f>IF(DAY(DecSun1)=1,DecSun1+25,DecSun1+32)</f>
        <v>42369</v>
      </c>
      <c r="J247" s="23"/>
      <c r="K247" s="15">
        <f>IF(DAY(DecSun1)=1,DecSun1+26,DecSun1+33)</f>
        <v>42370</v>
      </c>
      <c r="L247" s="23"/>
      <c r="M247" s="15">
        <f>IF(DAY(DecSun1)=1,DecSun1+27,DecSun1+34)</f>
        <v>42371</v>
      </c>
      <c r="N247" s="23"/>
      <c r="O247" s="15">
        <f>IF(DAY(DecSun1)=1,DecSun1+28,DecSun1+35)</f>
        <v>42372</v>
      </c>
    </row>
    <row r="248" spans="1:15" s="11" customFormat="1" ht="55.5" customHeight="1" x14ac:dyDescent="0.25">
      <c r="A248" s="3"/>
      <c r="B248" s="40"/>
      <c r="C248" s="41"/>
      <c r="D248" s="41"/>
      <c r="E248" s="41"/>
      <c r="F248" s="41"/>
      <c r="G248" s="41"/>
      <c r="H248" s="41"/>
      <c r="I248" s="41"/>
      <c r="J248" s="41"/>
      <c r="K248" s="41"/>
      <c r="L248" s="44"/>
      <c r="M248" s="44"/>
      <c r="N248" s="44"/>
      <c r="O248" s="44"/>
    </row>
    <row r="249" spans="1:15" s="11" customFormat="1" ht="8.25" customHeight="1" x14ac:dyDescent="0.25">
      <c r="A249" s="3"/>
      <c r="B249" s="43"/>
      <c r="C249" s="43"/>
      <c r="D249" s="43"/>
      <c r="E249" s="43"/>
      <c r="F249" s="43"/>
      <c r="G249" s="43"/>
      <c r="H249" s="43"/>
      <c r="I249" s="43"/>
      <c r="J249" s="43"/>
      <c r="K249" s="43"/>
      <c r="L249" s="39"/>
      <c r="M249" s="39"/>
      <c r="N249" s="39"/>
      <c r="O249" s="39"/>
    </row>
    <row r="250" spans="1:15" s="6" customFormat="1" ht="16.5" customHeight="1" x14ac:dyDescent="0.25">
      <c r="A250" s="5"/>
      <c r="B250" s="24"/>
      <c r="C250" s="15">
        <f>IF(DAY(DecSun1)=1,DecSun1+29,DecSun1+36)</f>
        <v>42373</v>
      </c>
      <c r="D250" s="23"/>
      <c r="E250" s="15">
        <f>IF(DAY(DecSun1)=1,DecSun1+30,DecSun1+37)</f>
        <v>42374</v>
      </c>
      <c r="F250" s="23"/>
      <c r="G250" s="15">
        <f>IF(DAY(DecSun1)=1,DecSun1+31,DecSun1+38)</f>
        <v>42375</v>
      </c>
      <c r="H250" s="23"/>
      <c r="I250" s="15">
        <f>IF(DAY(DecSun1)=1,DecSun1+32,DecSun1+39)</f>
        <v>42376</v>
      </c>
      <c r="J250" s="24"/>
      <c r="K250" s="15">
        <f>IF(DAY(DecSun1)=1,DecSun1+33,DecSun1+40)</f>
        <v>42377</v>
      </c>
      <c r="L250" s="23"/>
      <c r="M250" s="15">
        <f>IF(DAY(DecSun1)=1,DecSun1+34,DecSun1+41)</f>
        <v>42378</v>
      </c>
      <c r="N250" s="23"/>
      <c r="O250" s="15">
        <f>IF(DAY(DecSun1)=1,DecSun1+35,DecSun1+42)</f>
        <v>42379</v>
      </c>
    </row>
    <row r="251" spans="1:15" s="11" customFormat="1" ht="55.5" customHeight="1" x14ac:dyDescent="0.25">
      <c r="A251" s="3"/>
      <c r="B251" s="40"/>
      <c r="C251" s="41"/>
      <c r="D251" s="41"/>
      <c r="E251" s="41"/>
      <c r="F251" s="42"/>
      <c r="G251" s="42"/>
      <c r="H251" s="42"/>
      <c r="I251" s="42"/>
      <c r="J251" s="42"/>
      <c r="K251" s="42"/>
      <c r="L251" s="42"/>
      <c r="M251" s="42"/>
      <c r="N251" s="42"/>
      <c r="O251" s="42"/>
    </row>
    <row r="252" spans="1:15" s="11" customFormat="1" ht="7.5" customHeight="1" x14ac:dyDescent="0.2">
      <c r="B252" s="25"/>
      <c r="C252" s="25"/>
      <c r="D252" s="25"/>
      <c r="E252" s="25"/>
      <c r="F252" s="25"/>
      <c r="G252" s="25"/>
      <c r="H252" s="25"/>
      <c r="I252" s="25"/>
      <c r="J252" s="25"/>
      <c r="K252" s="25"/>
      <c r="L252" s="25"/>
      <c r="M252" s="25"/>
      <c r="N252" s="25"/>
      <c r="O252" s="25"/>
    </row>
  </sheetData>
  <mergeCells count="1033">
    <mergeCell ref="H1:K2"/>
    <mergeCell ref="L2:P2"/>
    <mergeCell ref="L3:M3"/>
    <mergeCell ref="N3:O3"/>
    <mergeCell ref="B5:C5"/>
    <mergeCell ref="D5:E5"/>
    <mergeCell ref="F5:G5"/>
    <mergeCell ref="H5:I5"/>
    <mergeCell ref="J5:K5"/>
    <mergeCell ref="L5:M5"/>
    <mergeCell ref="N5:O5"/>
    <mergeCell ref="B3:C3"/>
    <mergeCell ref="D3:E3"/>
    <mergeCell ref="F3:G3"/>
    <mergeCell ref="H3:I3"/>
    <mergeCell ref="J3:K3"/>
    <mergeCell ref="H17:I17"/>
    <mergeCell ref="J17:K17"/>
    <mergeCell ref="L17:M17"/>
    <mergeCell ref="N17:O17"/>
    <mergeCell ref="L8:M8"/>
    <mergeCell ref="N8:O8"/>
    <mergeCell ref="B11:C11"/>
    <mergeCell ref="D11:E11"/>
    <mergeCell ref="F11:G11"/>
    <mergeCell ref="H11:I11"/>
    <mergeCell ref="J11:K11"/>
    <mergeCell ref="L11:M11"/>
    <mergeCell ref="N11:O11"/>
    <mergeCell ref="B8:C8"/>
    <mergeCell ref="D8:E8"/>
    <mergeCell ref="F8:G8"/>
    <mergeCell ref="H8:I8"/>
    <mergeCell ref="L14:M14"/>
    <mergeCell ref="N14:O14"/>
    <mergeCell ref="B14:C14"/>
    <mergeCell ref="D14:E14"/>
    <mergeCell ref="F14:G14"/>
    <mergeCell ref="L20:M20"/>
    <mergeCell ref="N20:O20"/>
    <mergeCell ref="B6:C6"/>
    <mergeCell ref="N6:O6"/>
    <mergeCell ref="L6:M6"/>
    <mergeCell ref="J6:K6"/>
    <mergeCell ref="H6:I6"/>
    <mergeCell ref="F6:G6"/>
    <mergeCell ref="D6:E6"/>
    <mergeCell ref="N9:O9"/>
    <mergeCell ref="L9:M9"/>
    <mergeCell ref="J9:K9"/>
    <mergeCell ref="H9:I9"/>
    <mergeCell ref="F9:G9"/>
    <mergeCell ref="D9:E9"/>
    <mergeCell ref="B9:C9"/>
    <mergeCell ref="B20:C20"/>
    <mergeCell ref="D20:E20"/>
    <mergeCell ref="F20:G20"/>
    <mergeCell ref="H20:I20"/>
    <mergeCell ref="J20:K20"/>
    <mergeCell ref="B17:C17"/>
    <mergeCell ref="D17:E17"/>
    <mergeCell ref="H12:I12"/>
    <mergeCell ref="F17:G17"/>
    <mergeCell ref="B24:C24"/>
    <mergeCell ref="D24:E24"/>
    <mergeCell ref="F24:G24"/>
    <mergeCell ref="H24:I24"/>
    <mergeCell ref="J24:K24"/>
    <mergeCell ref="L24:M24"/>
    <mergeCell ref="N24:O24"/>
    <mergeCell ref="A23:G23"/>
    <mergeCell ref="A2:G2"/>
    <mergeCell ref="D18:E18"/>
    <mergeCell ref="B18:C18"/>
    <mergeCell ref="N18:O18"/>
    <mergeCell ref="L18:M18"/>
    <mergeCell ref="J18:K18"/>
    <mergeCell ref="H18:I18"/>
    <mergeCell ref="F18:G18"/>
    <mergeCell ref="D12:E12"/>
    <mergeCell ref="B12:C12"/>
    <mergeCell ref="N15:O15"/>
    <mergeCell ref="L15:M15"/>
    <mergeCell ref="J15:K15"/>
    <mergeCell ref="H15:I15"/>
    <mergeCell ref="F15:G15"/>
    <mergeCell ref="D15:E15"/>
    <mergeCell ref="B15:C15"/>
    <mergeCell ref="N12:O12"/>
    <mergeCell ref="L12:M12"/>
    <mergeCell ref="J12:K12"/>
    <mergeCell ref="J8:K8"/>
    <mergeCell ref="F12:G12"/>
    <mergeCell ref="H14:I14"/>
    <mergeCell ref="J14:K14"/>
    <mergeCell ref="D30:E30"/>
    <mergeCell ref="F30:G30"/>
    <mergeCell ref="H30:I30"/>
    <mergeCell ref="J30:K30"/>
    <mergeCell ref="L30:M30"/>
    <mergeCell ref="N30:O30"/>
    <mergeCell ref="B29:C29"/>
    <mergeCell ref="D29:E29"/>
    <mergeCell ref="F29:G29"/>
    <mergeCell ref="H29:I29"/>
    <mergeCell ref="J29:K29"/>
    <mergeCell ref="L26:M26"/>
    <mergeCell ref="N26:O26"/>
    <mergeCell ref="B27:C27"/>
    <mergeCell ref="D27:E27"/>
    <mergeCell ref="F27:G27"/>
    <mergeCell ref="H27:I27"/>
    <mergeCell ref="J27:K27"/>
    <mergeCell ref="L27:M27"/>
    <mergeCell ref="N27:O27"/>
    <mergeCell ref="B26:C26"/>
    <mergeCell ref="D26:E26"/>
    <mergeCell ref="F26:G26"/>
    <mergeCell ref="H26:I26"/>
    <mergeCell ref="J26:K26"/>
    <mergeCell ref="L23:P23"/>
    <mergeCell ref="L35:M35"/>
    <mergeCell ref="N35:O35"/>
    <mergeCell ref="B36:C36"/>
    <mergeCell ref="D36:E36"/>
    <mergeCell ref="F36:G36"/>
    <mergeCell ref="H36:I36"/>
    <mergeCell ref="J36:K36"/>
    <mergeCell ref="L36:M36"/>
    <mergeCell ref="N36:O36"/>
    <mergeCell ref="B35:C35"/>
    <mergeCell ref="D35:E35"/>
    <mergeCell ref="F35:G35"/>
    <mergeCell ref="H35:I35"/>
    <mergeCell ref="J35:K35"/>
    <mergeCell ref="L32:M32"/>
    <mergeCell ref="N32:O32"/>
    <mergeCell ref="B33:C33"/>
    <mergeCell ref="D33:E33"/>
    <mergeCell ref="F33:G33"/>
    <mergeCell ref="H33:I33"/>
    <mergeCell ref="J33:K33"/>
    <mergeCell ref="L33:M33"/>
    <mergeCell ref="N33:O33"/>
    <mergeCell ref="B32:C32"/>
    <mergeCell ref="D32:E32"/>
    <mergeCell ref="F32:G32"/>
    <mergeCell ref="H32:I32"/>
    <mergeCell ref="J32:K32"/>
    <mergeCell ref="L29:M29"/>
    <mergeCell ref="N29:O29"/>
    <mergeCell ref="B30:C30"/>
    <mergeCell ref="L41:M41"/>
    <mergeCell ref="N41:O41"/>
    <mergeCell ref="L44:P44"/>
    <mergeCell ref="B45:C45"/>
    <mergeCell ref="D45:E45"/>
    <mergeCell ref="F45:G45"/>
    <mergeCell ref="H45:I45"/>
    <mergeCell ref="J45:K45"/>
    <mergeCell ref="L45:M45"/>
    <mergeCell ref="N45:O45"/>
    <mergeCell ref="A44:G44"/>
    <mergeCell ref="B41:C41"/>
    <mergeCell ref="D41:E41"/>
    <mergeCell ref="F41:G41"/>
    <mergeCell ref="H41:I41"/>
    <mergeCell ref="J41:K41"/>
    <mergeCell ref="L38:M38"/>
    <mergeCell ref="N38:O38"/>
    <mergeCell ref="B39:C39"/>
    <mergeCell ref="D39:E39"/>
    <mergeCell ref="F39:G39"/>
    <mergeCell ref="H39:I39"/>
    <mergeCell ref="J39:K39"/>
    <mergeCell ref="L39:M39"/>
    <mergeCell ref="N39:O39"/>
    <mergeCell ref="B38:C38"/>
    <mergeCell ref="D38:E38"/>
    <mergeCell ref="F38:G38"/>
    <mergeCell ref="H38:I38"/>
    <mergeCell ref="J38:K38"/>
    <mergeCell ref="L50:M50"/>
    <mergeCell ref="N50:O50"/>
    <mergeCell ref="B51:C51"/>
    <mergeCell ref="D51:E51"/>
    <mergeCell ref="F51:G51"/>
    <mergeCell ref="H51:I51"/>
    <mergeCell ref="J51:K51"/>
    <mergeCell ref="L51:M51"/>
    <mergeCell ref="N51:O51"/>
    <mergeCell ref="B50:C50"/>
    <mergeCell ref="D50:E50"/>
    <mergeCell ref="F50:G50"/>
    <mergeCell ref="H50:I50"/>
    <mergeCell ref="J50:K50"/>
    <mergeCell ref="L47:M47"/>
    <mergeCell ref="N47:O47"/>
    <mergeCell ref="B48:C48"/>
    <mergeCell ref="D48:E48"/>
    <mergeCell ref="F48:G48"/>
    <mergeCell ref="H48:I48"/>
    <mergeCell ref="J48:K48"/>
    <mergeCell ref="L48:M48"/>
    <mergeCell ref="N48:O48"/>
    <mergeCell ref="B47:C47"/>
    <mergeCell ref="D47:E47"/>
    <mergeCell ref="F47:G47"/>
    <mergeCell ref="H47:I47"/>
    <mergeCell ref="J47:K47"/>
    <mergeCell ref="L56:M56"/>
    <mergeCell ref="N56:O56"/>
    <mergeCell ref="B57:C57"/>
    <mergeCell ref="D57:E57"/>
    <mergeCell ref="F57:G57"/>
    <mergeCell ref="H57:I57"/>
    <mergeCell ref="J57:K57"/>
    <mergeCell ref="L57:M57"/>
    <mergeCell ref="N57:O57"/>
    <mergeCell ref="B56:C56"/>
    <mergeCell ref="D56:E56"/>
    <mergeCell ref="F56:G56"/>
    <mergeCell ref="H56:I56"/>
    <mergeCell ref="J56:K56"/>
    <mergeCell ref="L53:M53"/>
    <mergeCell ref="N53:O53"/>
    <mergeCell ref="B54:C54"/>
    <mergeCell ref="D54:E54"/>
    <mergeCell ref="F54:G54"/>
    <mergeCell ref="H54:I54"/>
    <mergeCell ref="J54:K54"/>
    <mergeCell ref="L54:M54"/>
    <mergeCell ref="N54:O54"/>
    <mergeCell ref="B53:C53"/>
    <mergeCell ref="D53:E53"/>
    <mergeCell ref="F53:G53"/>
    <mergeCell ref="H53:I53"/>
    <mergeCell ref="J53:K53"/>
    <mergeCell ref="L62:M62"/>
    <mergeCell ref="N62:O62"/>
    <mergeCell ref="L65:P65"/>
    <mergeCell ref="B66:C66"/>
    <mergeCell ref="D66:E66"/>
    <mergeCell ref="F66:G66"/>
    <mergeCell ref="H66:I66"/>
    <mergeCell ref="J66:K66"/>
    <mergeCell ref="L66:M66"/>
    <mergeCell ref="N66:O66"/>
    <mergeCell ref="A65:G65"/>
    <mergeCell ref="B62:C62"/>
    <mergeCell ref="D62:E62"/>
    <mergeCell ref="F62:G62"/>
    <mergeCell ref="H62:I62"/>
    <mergeCell ref="J62:K62"/>
    <mergeCell ref="L59:M59"/>
    <mergeCell ref="N59:O59"/>
    <mergeCell ref="B60:C60"/>
    <mergeCell ref="D60:E60"/>
    <mergeCell ref="F60:G60"/>
    <mergeCell ref="H60:I60"/>
    <mergeCell ref="J60:K60"/>
    <mergeCell ref="L60:M60"/>
    <mergeCell ref="N60:O60"/>
    <mergeCell ref="B59:C59"/>
    <mergeCell ref="D59:E59"/>
    <mergeCell ref="F59:G59"/>
    <mergeCell ref="H59:I59"/>
    <mergeCell ref="J59:K59"/>
    <mergeCell ref="L71:M71"/>
    <mergeCell ref="N71:O71"/>
    <mergeCell ref="B72:C72"/>
    <mergeCell ref="D72:E72"/>
    <mergeCell ref="F72:G72"/>
    <mergeCell ref="H72:I72"/>
    <mergeCell ref="J72:K72"/>
    <mergeCell ref="L72:M72"/>
    <mergeCell ref="N72:O72"/>
    <mergeCell ref="B71:C71"/>
    <mergeCell ref="D71:E71"/>
    <mergeCell ref="F71:G71"/>
    <mergeCell ref="H71:I71"/>
    <mergeCell ref="J71:K71"/>
    <mergeCell ref="L68:M68"/>
    <mergeCell ref="N68:O68"/>
    <mergeCell ref="B69:C69"/>
    <mergeCell ref="D69:E69"/>
    <mergeCell ref="F69:G69"/>
    <mergeCell ref="H69:I69"/>
    <mergeCell ref="J69:K69"/>
    <mergeCell ref="L69:M69"/>
    <mergeCell ref="N69:O69"/>
    <mergeCell ref="B68:C68"/>
    <mergeCell ref="D68:E68"/>
    <mergeCell ref="F68:G68"/>
    <mergeCell ref="H68:I68"/>
    <mergeCell ref="J68:K68"/>
    <mergeCell ref="L77:M77"/>
    <mergeCell ref="N77:O77"/>
    <mergeCell ref="B78:C78"/>
    <mergeCell ref="D78:E78"/>
    <mergeCell ref="F78:G78"/>
    <mergeCell ref="H78:I78"/>
    <mergeCell ref="J78:K78"/>
    <mergeCell ref="L78:M78"/>
    <mergeCell ref="N78:O78"/>
    <mergeCell ref="B77:C77"/>
    <mergeCell ref="D77:E77"/>
    <mergeCell ref="F77:G77"/>
    <mergeCell ref="H77:I77"/>
    <mergeCell ref="J77:K77"/>
    <mergeCell ref="L74:M74"/>
    <mergeCell ref="N74:O74"/>
    <mergeCell ref="B75:C75"/>
    <mergeCell ref="D75:E75"/>
    <mergeCell ref="F75:G75"/>
    <mergeCell ref="H75:I75"/>
    <mergeCell ref="J75:K75"/>
    <mergeCell ref="L75:M75"/>
    <mergeCell ref="N75:O75"/>
    <mergeCell ref="B74:C74"/>
    <mergeCell ref="D74:E74"/>
    <mergeCell ref="F74:G74"/>
    <mergeCell ref="H74:I74"/>
    <mergeCell ref="J74:K74"/>
    <mergeCell ref="L83:M83"/>
    <mergeCell ref="N83:O83"/>
    <mergeCell ref="L86:P86"/>
    <mergeCell ref="B87:C87"/>
    <mergeCell ref="D87:E87"/>
    <mergeCell ref="F87:G87"/>
    <mergeCell ref="H87:I87"/>
    <mergeCell ref="J87:K87"/>
    <mergeCell ref="L87:M87"/>
    <mergeCell ref="N87:O87"/>
    <mergeCell ref="A86:G86"/>
    <mergeCell ref="B83:C83"/>
    <mergeCell ref="D83:E83"/>
    <mergeCell ref="F83:G83"/>
    <mergeCell ref="H83:I83"/>
    <mergeCell ref="J83:K83"/>
    <mergeCell ref="L80:M80"/>
    <mergeCell ref="N80:O80"/>
    <mergeCell ref="B81:C81"/>
    <mergeCell ref="D81:E81"/>
    <mergeCell ref="F81:G81"/>
    <mergeCell ref="H81:I81"/>
    <mergeCell ref="J81:K81"/>
    <mergeCell ref="L81:M81"/>
    <mergeCell ref="N81:O81"/>
    <mergeCell ref="B80:C80"/>
    <mergeCell ref="D80:E80"/>
    <mergeCell ref="F80:G80"/>
    <mergeCell ref="H80:I80"/>
    <mergeCell ref="J80:K80"/>
    <mergeCell ref="L92:M92"/>
    <mergeCell ref="N92:O92"/>
    <mergeCell ref="B93:C93"/>
    <mergeCell ref="D93:E93"/>
    <mergeCell ref="F93:G93"/>
    <mergeCell ref="H93:I93"/>
    <mergeCell ref="J93:K93"/>
    <mergeCell ref="L93:M93"/>
    <mergeCell ref="N93:O93"/>
    <mergeCell ref="B92:C92"/>
    <mergeCell ref="D92:E92"/>
    <mergeCell ref="F92:G92"/>
    <mergeCell ref="H92:I92"/>
    <mergeCell ref="J92:K92"/>
    <mergeCell ref="L89:M89"/>
    <mergeCell ref="N89:O89"/>
    <mergeCell ref="B90:C90"/>
    <mergeCell ref="D90:E90"/>
    <mergeCell ref="F90:G90"/>
    <mergeCell ref="H90:I90"/>
    <mergeCell ref="J90:K90"/>
    <mergeCell ref="L90:M90"/>
    <mergeCell ref="N90:O90"/>
    <mergeCell ref="B89:C89"/>
    <mergeCell ref="D89:E89"/>
    <mergeCell ref="F89:G89"/>
    <mergeCell ref="H89:I89"/>
    <mergeCell ref="J89:K89"/>
    <mergeCell ref="L98:M98"/>
    <mergeCell ref="N98:O98"/>
    <mergeCell ref="B99:C99"/>
    <mergeCell ref="D99:E99"/>
    <mergeCell ref="F99:G99"/>
    <mergeCell ref="H99:I99"/>
    <mergeCell ref="J99:K99"/>
    <mergeCell ref="L99:M99"/>
    <mergeCell ref="N99:O99"/>
    <mergeCell ref="B98:C98"/>
    <mergeCell ref="D98:E98"/>
    <mergeCell ref="F98:G98"/>
    <mergeCell ref="H98:I98"/>
    <mergeCell ref="J98:K98"/>
    <mergeCell ref="L95:M95"/>
    <mergeCell ref="N95:O95"/>
    <mergeCell ref="B96:C96"/>
    <mergeCell ref="D96:E96"/>
    <mergeCell ref="F96:G96"/>
    <mergeCell ref="H96:I96"/>
    <mergeCell ref="J96:K96"/>
    <mergeCell ref="L96:M96"/>
    <mergeCell ref="N96:O96"/>
    <mergeCell ref="B95:C95"/>
    <mergeCell ref="D95:E95"/>
    <mergeCell ref="F95:G95"/>
    <mergeCell ref="H95:I95"/>
    <mergeCell ref="J95:K95"/>
    <mergeCell ref="L104:M104"/>
    <mergeCell ref="N104:O104"/>
    <mergeCell ref="L107:P107"/>
    <mergeCell ref="B108:C108"/>
    <mergeCell ref="D108:E108"/>
    <mergeCell ref="F108:G108"/>
    <mergeCell ref="H108:I108"/>
    <mergeCell ref="J108:K108"/>
    <mergeCell ref="L108:M108"/>
    <mergeCell ref="N108:O108"/>
    <mergeCell ref="A107:G107"/>
    <mergeCell ref="B104:C104"/>
    <mergeCell ref="D104:E104"/>
    <mergeCell ref="F104:G104"/>
    <mergeCell ref="H104:I104"/>
    <mergeCell ref="J104:K104"/>
    <mergeCell ref="L101:M101"/>
    <mergeCell ref="N101:O101"/>
    <mergeCell ref="B102:C102"/>
    <mergeCell ref="D102:E102"/>
    <mergeCell ref="F102:G102"/>
    <mergeCell ref="H102:I102"/>
    <mergeCell ref="J102:K102"/>
    <mergeCell ref="L102:M102"/>
    <mergeCell ref="N102:O102"/>
    <mergeCell ref="B101:C101"/>
    <mergeCell ref="D101:E101"/>
    <mergeCell ref="F101:G101"/>
    <mergeCell ref="H101:I101"/>
    <mergeCell ref="J101:K101"/>
    <mergeCell ref="L113:M113"/>
    <mergeCell ref="N113:O113"/>
    <mergeCell ref="B114:C114"/>
    <mergeCell ref="D114:E114"/>
    <mergeCell ref="F114:G114"/>
    <mergeCell ref="H114:I114"/>
    <mergeCell ref="J114:K114"/>
    <mergeCell ref="L114:M114"/>
    <mergeCell ref="N114:O114"/>
    <mergeCell ref="B113:C113"/>
    <mergeCell ref="D113:E113"/>
    <mergeCell ref="F113:G113"/>
    <mergeCell ref="H113:I113"/>
    <mergeCell ref="J113:K113"/>
    <mergeCell ref="L110:M110"/>
    <mergeCell ref="N110:O110"/>
    <mergeCell ref="B111:C111"/>
    <mergeCell ref="D111:E111"/>
    <mergeCell ref="F111:G111"/>
    <mergeCell ref="H111:I111"/>
    <mergeCell ref="J111:K111"/>
    <mergeCell ref="L111:M111"/>
    <mergeCell ref="N111:O111"/>
    <mergeCell ref="B110:C110"/>
    <mergeCell ref="D110:E110"/>
    <mergeCell ref="F110:G110"/>
    <mergeCell ref="H110:I110"/>
    <mergeCell ref="J110:K110"/>
    <mergeCell ref="L119:M119"/>
    <mergeCell ref="N119:O119"/>
    <mergeCell ref="B120:C120"/>
    <mergeCell ref="D120:E120"/>
    <mergeCell ref="F120:G120"/>
    <mergeCell ref="H120:I120"/>
    <mergeCell ref="J120:K120"/>
    <mergeCell ref="L120:M120"/>
    <mergeCell ref="N120:O120"/>
    <mergeCell ref="B119:C119"/>
    <mergeCell ref="D119:E119"/>
    <mergeCell ref="F119:G119"/>
    <mergeCell ref="H119:I119"/>
    <mergeCell ref="J119:K119"/>
    <mergeCell ref="L116:M116"/>
    <mergeCell ref="N116:O116"/>
    <mergeCell ref="B117:C117"/>
    <mergeCell ref="D117:E117"/>
    <mergeCell ref="F117:G117"/>
    <mergeCell ref="H117:I117"/>
    <mergeCell ref="J117:K117"/>
    <mergeCell ref="L117:M117"/>
    <mergeCell ref="N117:O117"/>
    <mergeCell ref="B116:C116"/>
    <mergeCell ref="D116:E116"/>
    <mergeCell ref="F116:G116"/>
    <mergeCell ref="H116:I116"/>
    <mergeCell ref="J116:K116"/>
    <mergeCell ref="L125:M125"/>
    <mergeCell ref="N125:O125"/>
    <mergeCell ref="L128:P128"/>
    <mergeCell ref="B129:C129"/>
    <mergeCell ref="D129:E129"/>
    <mergeCell ref="F129:G129"/>
    <mergeCell ref="H129:I129"/>
    <mergeCell ref="J129:K129"/>
    <mergeCell ref="L129:M129"/>
    <mergeCell ref="N129:O129"/>
    <mergeCell ref="A128:G128"/>
    <mergeCell ref="B125:C125"/>
    <mergeCell ref="D125:E125"/>
    <mergeCell ref="F125:G125"/>
    <mergeCell ref="H125:I125"/>
    <mergeCell ref="J125:K125"/>
    <mergeCell ref="L122:M122"/>
    <mergeCell ref="N122:O122"/>
    <mergeCell ref="B123:C123"/>
    <mergeCell ref="D123:E123"/>
    <mergeCell ref="F123:G123"/>
    <mergeCell ref="H123:I123"/>
    <mergeCell ref="J123:K123"/>
    <mergeCell ref="L123:M123"/>
    <mergeCell ref="N123:O123"/>
    <mergeCell ref="B122:C122"/>
    <mergeCell ref="D122:E122"/>
    <mergeCell ref="F122:G122"/>
    <mergeCell ref="H122:I122"/>
    <mergeCell ref="J122:K122"/>
    <mergeCell ref="L134:M134"/>
    <mergeCell ref="N134:O134"/>
    <mergeCell ref="B135:C135"/>
    <mergeCell ref="D135:E135"/>
    <mergeCell ref="F135:G135"/>
    <mergeCell ref="H135:I135"/>
    <mergeCell ref="J135:K135"/>
    <mergeCell ref="L135:M135"/>
    <mergeCell ref="N135:O135"/>
    <mergeCell ref="B134:C134"/>
    <mergeCell ref="D134:E134"/>
    <mergeCell ref="F134:G134"/>
    <mergeCell ref="H134:I134"/>
    <mergeCell ref="J134:K134"/>
    <mergeCell ref="L131:M131"/>
    <mergeCell ref="N131:O131"/>
    <mergeCell ref="B132:C132"/>
    <mergeCell ref="D132:E132"/>
    <mergeCell ref="F132:G132"/>
    <mergeCell ref="H132:I132"/>
    <mergeCell ref="J132:K132"/>
    <mergeCell ref="L132:M132"/>
    <mergeCell ref="N132:O132"/>
    <mergeCell ref="B131:C131"/>
    <mergeCell ref="D131:E131"/>
    <mergeCell ref="F131:G131"/>
    <mergeCell ref="H131:I131"/>
    <mergeCell ref="J131:K131"/>
    <mergeCell ref="L140:M140"/>
    <mergeCell ref="N140:O140"/>
    <mergeCell ref="B141:C141"/>
    <mergeCell ref="D141:E141"/>
    <mergeCell ref="F141:G141"/>
    <mergeCell ref="H141:I141"/>
    <mergeCell ref="J141:K141"/>
    <mergeCell ref="L141:M141"/>
    <mergeCell ref="N141:O141"/>
    <mergeCell ref="B140:C140"/>
    <mergeCell ref="D140:E140"/>
    <mergeCell ref="F140:G140"/>
    <mergeCell ref="H140:I140"/>
    <mergeCell ref="J140:K140"/>
    <mergeCell ref="L137:M137"/>
    <mergeCell ref="N137:O137"/>
    <mergeCell ref="B138:C138"/>
    <mergeCell ref="D138:E138"/>
    <mergeCell ref="F138:G138"/>
    <mergeCell ref="H138:I138"/>
    <mergeCell ref="J138:K138"/>
    <mergeCell ref="L138:M138"/>
    <mergeCell ref="N138:O138"/>
    <mergeCell ref="B137:C137"/>
    <mergeCell ref="D137:E137"/>
    <mergeCell ref="F137:G137"/>
    <mergeCell ref="H137:I137"/>
    <mergeCell ref="J137:K137"/>
    <mergeCell ref="L146:M146"/>
    <mergeCell ref="N146:O146"/>
    <mergeCell ref="L149:P149"/>
    <mergeCell ref="B150:C150"/>
    <mergeCell ref="D150:E150"/>
    <mergeCell ref="F150:G150"/>
    <mergeCell ref="H150:I150"/>
    <mergeCell ref="J150:K150"/>
    <mergeCell ref="L150:M150"/>
    <mergeCell ref="N150:O150"/>
    <mergeCell ref="A149:G149"/>
    <mergeCell ref="B146:C146"/>
    <mergeCell ref="D146:E146"/>
    <mergeCell ref="F146:G146"/>
    <mergeCell ref="H146:I146"/>
    <mergeCell ref="J146:K146"/>
    <mergeCell ref="L143:M143"/>
    <mergeCell ref="N143:O143"/>
    <mergeCell ref="B144:C144"/>
    <mergeCell ref="D144:E144"/>
    <mergeCell ref="F144:G144"/>
    <mergeCell ref="H144:I144"/>
    <mergeCell ref="J144:K144"/>
    <mergeCell ref="L144:M144"/>
    <mergeCell ref="N144:O144"/>
    <mergeCell ref="B143:C143"/>
    <mergeCell ref="D143:E143"/>
    <mergeCell ref="F143:G143"/>
    <mergeCell ref="H143:I143"/>
    <mergeCell ref="J143:K143"/>
    <mergeCell ref="L155:M155"/>
    <mergeCell ref="N155:O155"/>
    <mergeCell ref="B156:C156"/>
    <mergeCell ref="D156:E156"/>
    <mergeCell ref="F156:G156"/>
    <mergeCell ref="H156:I156"/>
    <mergeCell ref="J156:K156"/>
    <mergeCell ref="L156:M156"/>
    <mergeCell ref="N156:O156"/>
    <mergeCell ref="B155:C155"/>
    <mergeCell ref="D155:E155"/>
    <mergeCell ref="F155:G155"/>
    <mergeCell ref="H155:I155"/>
    <mergeCell ref="J155:K155"/>
    <mergeCell ref="L152:M152"/>
    <mergeCell ref="N152:O152"/>
    <mergeCell ref="B153:C153"/>
    <mergeCell ref="D153:E153"/>
    <mergeCell ref="F153:G153"/>
    <mergeCell ref="H153:I153"/>
    <mergeCell ref="J153:K153"/>
    <mergeCell ref="L153:M153"/>
    <mergeCell ref="N153:O153"/>
    <mergeCell ref="B152:C152"/>
    <mergeCell ref="D152:E152"/>
    <mergeCell ref="F152:G152"/>
    <mergeCell ref="H152:I152"/>
    <mergeCell ref="J152:K152"/>
    <mergeCell ref="L161:M161"/>
    <mergeCell ref="N161:O161"/>
    <mergeCell ref="B162:C162"/>
    <mergeCell ref="D162:E162"/>
    <mergeCell ref="F162:G162"/>
    <mergeCell ref="H162:I162"/>
    <mergeCell ref="J162:K162"/>
    <mergeCell ref="L162:M162"/>
    <mergeCell ref="N162:O162"/>
    <mergeCell ref="B161:C161"/>
    <mergeCell ref="D161:E161"/>
    <mergeCell ref="F161:G161"/>
    <mergeCell ref="H161:I161"/>
    <mergeCell ref="J161:K161"/>
    <mergeCell ref="L158:M158"/>
    <mergeCell ref="N158:O158"/>
    <mergeCell ref="B159:C159"/>
    <mergeCell ref="D159:E159"/>
    <mergeCell ref="F159:G159"/>
    <mergeCell ref="H159:I159"/>
    <mergeCell ref="J159:K159"/>
    <mergeCell ref="L159:M159"/>
    <mergeCell ref="N159:O159"/>
    <mergeCell ref="B158:C158"/>
    <mergeCell ref="D158:E158"/>
    <mergeCell ref="F158:G158"/>
    <mergeCell ref="H158:I158"/>
    <mergeCell ref="J158:K158"/>
    <mergeCell ref="L167:M167"/>
    <mergeCell ref="N167:O167"/>
    <mergeCell ref="L170:P170"/>
    <mergeCell ref="B171:C171"/>
    <mergeCell ref="D171:E171"/>
    <mergeCell ref="F171:G171"/>
    <mergeCell ref="H171:I171"/>
    <mergeCell ref="J171:K171"/>
    <mergeCell ref="L171:M171"/>
    <mergeCell ref="N171:O171"/>
    <mergeCell ref="A170:G170"/>
    <mergeCell ref="B167:C167"/>
    <mergeCell ref="D167:E167"/>
    <mergeCell ref="F167:G167"/>
    <mergeCell ref="H167:I167"/>
    <mergeCell ref="J167:K167"/>
    <mergeCell ref="L164:M164"/>
    <mergeCell ref="N164:O164"/>
    <mergeCell ref="B165:C165"/>
    <mergeCell ref="D165:E165"/>
    <mergeCell ref="F165:G165"/>
    <mergeCell ref="H165:I165"/>
    <mergeCell ref="J165:K165"/>
    <mergeCell ref="L165:M165"/>
    <mergeCell ref="N165:O165"/>
    <mergeCell ref="B164:C164"/>
    <mergeCell ref="D164:E164"/>
    <mergeCell ref="F164:G164"/>
    <mergeCell ref="H164:I164"/>
    <mergeCell ref="J164:K164"/>
    <mergeCell ref="L176:M176"/>
    <mergeCell ref="N176:O176"/>
    <mergeCell ref="B177:C177"/>
    <mergeCell ref="D177:E177"/>
    <mergeCell ref="F177:G177"/>
    <mergeCell ref="H177:I177"/>
    <mergeCell ref="J177:K177"/>
    <mergeCell ref="L177:M177"/>
    <mergeCell ref="N177:O177"/>
    <mergeCell ref="B176:C176"/>
    <mergeCell ref="D176:E176"/>
    <mergeCell ref="F176:G176"/>
    <mergeCell ref="H176:I176"/>
    <mergeCell ref="J176:K176"/>
    <mergeCell ref="L173:M173"/>
    <mergeCell ref="N173:O173"/>
    <mergeCell ref="B174:C174"/>
    <mergeCell ref="D174:E174"/>
    <mergeCell ref="F174:G174"/>
    <mergeCell ref="H174:I174"/>
    <mergeCell ref="J174:K174"/>
    <mergeCell ref="L174:M174"/>
    <mergeCell ref="N174:O174"/>
    <mergeCell ref="B173:C173"/>
    <mergeCell ref="D173:E173"/>
    <mergeCell ref="F173:G173"/>
    <mergeCell ref="H173:I173"/>
    <mergeCell ref="J173:K173"/>
    <mergeCell ref="L182:M182"/>
    <mergeCell ref="N182:O182"/>
    <mergeCell ref="B183:C183"/>
    <mergeCell ref="D183:E183"/>
    <mergeCell ref="F183:G183"/>
    <mergeCell ref="H183:I183"/>
    <mergeCell ref="J183:K183"/>
    <mergeCell ref="L183:M183"/>
    <mergeCell ref="N183:O183"/>
    <mergeCell ref="B182:C182"/>
    <mergeCell ref="D182:E182"/>
    <mergeCell ref="F182:G182"/>
    <mergeCell ref="H182:I182"/>
    <mergeCell ref="J182:K182"/>
    <mergeCell ref="L179:M179"/>
    <mergeCell ref="N179:O179"/>
    <mergeCell ref="B180:C180"/>
    <mergeCell ref="D180:E180"/>
    <mergeCell ref="F180:G180"/>
    <mergeCell ref="H180:I180"/>
    <mergeCell ref="J180:K180"/>
    <mergeCell ref="L180:M180"/>
    <mergeCell ref="N180:O180"/>
    <mergeCell ref="B179:C179"/>
    <mergeCell ref="D179:E179"/>
    <mergeCell ref="F179:G179"/>
    <mergeCell ref="H179:I179"/>
    <mergeCell ref="J179:K179"/>
    <mergeCell ref="L188:M188"/>
    <mergeCell ref="N188:O188"/>
    <mergeCell ref="L191:P191"/>
    <mergeCell ref="B192:C192"/>
    <mergeCell ref="D192:E192"/>
    <mergeCell ref="F192:G192"/>
    <mergeCell ref="H192:I192"/>
    <mergeCell ref="J192:K192"/>
    <mergeCell ref="L192:M192"/>
    <mergeCell ref="N192:O192"/>
    <mergeCell ref="A191:G191"/>
    <mergeCell ref="B188:C188"/>
    <mergeCell ref="D188:E188"/>
    <mergeCell ref="F188:G188"/>
    <mergeCell ref="H188:I188"/>
    <mergeCell ref="J188:K188"/>
    <mergeCell ref="L185:M185"/>
    <mergeCell ref="N185:O185"/>
    <mergeCell ref="B186:C186"/>
    <mergeCell ref="D186:E186"/>
    <mergeCell ref="F186:G186"/>
    <mergeCell ref="H186:I186"/>
    <mergeCell ref="J186:K186"/>
    <mergeCell ref="L186:M186"/>
    <mergeCell ref="N186:O186"/>
    <mergeCell ref="B185:C185"/>
    <mergeCell ref="D185:E185"/>
    <mergeCell ref="F185:G185"/>
    <mergeCell ref="H185:I185"/>
    <mergeCell ref="J185:K185"/>
    <mergeCell ref="L197:M197"/>
    <mergeCell ref="N197:O197"/>
    <mergeCell ref="B198:C198"/>
    <mergeCell ref="D198:E198"/>
    <mergeCell ref="F198:G198"/>
    <mergeCell ref="H198:I198"/>
    <mergeCell ref="J198:K198"/>
    <mergeCell ref="L198:M198"/>
    <mergeCell ref="N198:O198"/>
    <mergeCell ref="B197:C197"/>
    <mergeCell ref="D197:E197"/>
    <mergeCell ref="F197:G197"/>
    <mergeCell ref="H197:I197"/>
    <mergeCell ref="J197:K197"/>
    <mergeCell ref="L194:M194"/>
    <mergeCell ref="N194:O194"/>
    <mergeCell ref="B195:C195"/>
    <mergeCell ref="D195:E195"/>
    <mergeCell ref="F195:G195"/>
    <mergeCell ref="H195:I195"/>
    <mergeCell ref="J195:K195"/>
    <mergeCell ref="L195:M195"/>
    <mergeCell ref="N195:O195"/>
    <mergeCell ref="B194:C194"/>
    <mergeCell ref="D194:E194"/>
    <mergeCell ref="F194:G194"/>
    <mergeCell ref="H194:I194"/>
    <mergeCell ref="J194:K194"/>
    <mergeCell ref="L203:M203"/>
    <mergeCell ref="N203:O203"/>
    <mergeCell ref="B204:C204"/>
    <mergeCell ref="D204:E204"/>
    <mergeCell ref="F204:G204"/>
    <mergeCell ref="H204:I204"/>
    <mergeCell ref="J204:K204"/>
    <mergeCell ref="L204:M204"/>
    <mergeCell ref="N204:O204"/>
    <mergeCell ref="B203:C203"/>
    <mergeCell ref="D203:E203"/>
    <mergeCell ref="F203:G203"/>
    <mergeCell ref="H203:I203"/>
    <mergeCell ref="J203:K203"/>
    <mergeCell ref="L200:M200"/>
    <mergeCell ref="N200:O200"/>
    <mergeCell ref="B201:C201"/>
    <mergeCell ref="D201:E201"/>
    <mergeCell ref="F201:G201"/>
    <mergeCell ref="H201:I201"/>
    <mergeCell ref="J201:K201"/>
    <mergeCell ref="L201:M201"/>
    <mergeCell ref="N201:O201"/>
    <mergeCell ref="B200:C200"/>
    <mergeCell ref="D200:E200"/>
    <mergeCell ref="F200:G200"/>
    <mergeCell ref="H200:I200"/>
    <mergeCell ref="J200:K200"/>
    <mergeCell ref="L209:M209"/>
    <mergeCell ref="N209:O209"/>
    <mergeCell ref="L212:P212"/>
    <mergeCell ref="B213:C213"/>
    <mergeCell ref="D213:E213"/>
    <mergeCell ref="F213:G213"/>
    <mergeCell ref="H213:I213"/>
    <mergeCell ref="J213:K213"/>
    <mergeCell ref="L213:M213"/>
    <mergeCell ref="N213:O213"/>
    <mergeCell ref="A212:G212"/>
    <mergeCell ref="B209:C209"/>
    <mergeCell ref="D209:E209"/>
    <mergeCell ref="F209:G209"/>
    <mergeCell ref="H209:I209"/>
    <mergeCell ref="J209:K209"/>
    <mergeCell ref="L206:M206"/>
    <mergeCell ref="N206:O206"/>
    <mergeCell ref="B207:C207"/>
    <mergeCell ref="D207:E207"/>
    <mergeCell ref="F207:G207"/>
    <mergeCell ref="H207:I207"/>
    <mergeCell ref="J207:K207"/>
    <mergeCell ref="L207:M207"/>
    <mergeCell ref="N207:O207"/>
    <mergeCell ref="B206:C206"/>
    <mergeCell ref="D206:E206"/>
    <mergeCell ref="F206:G206"/>
    <mergeCell ref="H206:I206"/>
    <mergeCell ref="J206:K206"/>
    <mergeCell ref="L218:M218"/>
    <mergeCell ref="N218:O218"/>
    <mergeCell ref="B219:C219"/>
    <mergeCell ref="D219:E219"/>
    <mergeCell ref="F219:G219"/>
    <mergeCell ref="H219:I219"/>
    <mergeCell ref="J219:K219"/>
    <mergeCell ref="L219:M219"/>
    <mergeCell ref="N219:O219"/>
    <mergeCell ref="B218:C218"/>
    <mergeCell ref="D218:E218"/>
    <mergeCell ref="F218:G218"/>
    <mergeCell ref="H218:I218"/>
    <mergeCell ref="J218:K218"/>
    <mergeCell ref="L215:M215"/>
    <mergeCell ref="N215:O215"/>
    <mergeCell ref="B216:C216"/>
    <mergeCell ref="D216:E216"/>
    <mergeCell ref="F216:G216"/>
    <mergeCell ref="H216:I216"/>
    <mergeCell ref="J216:K216"/>
    <mergeCell ref="L216:M216"/>
    <mergeCell ref="N216:O216"/>
    <mergeCell ref="B215:C215"/>
    <mergeCell ref="D215:E215"/>
    <mergeCell ref="F215:G215"/>
    <mergeCell ref="H215:I215"/>
    <mergeCell ref="J215:K215"/>
    <mergeCell ref="L224:M224"/>
    <mergeCell ref="N224:O224"/>
    <mergeCell ref="B225:C225"/>
    <mergeCell ref="D225:E225"/>
    <mergeCell ref="F225:G225"/>
    <mergeCell ref="H225:I225"/>
    <mergeCell ref="J225:K225"/>
    <mergeCell ref="L225:M225"/>
    <mergeCell ref="N225:O225"/>
    <mergeCell ref="B224:C224"/>
    <mergeCell ref="D224:E224"/>
    <mergeCell ref="F224:G224"/>
    <mergeCell ref="H224:I224"/>
    <mergeCell ref="J224:K224"/>
    <mergeCell ref="L221:M221"/>
    <mergeCell ref="N221:O221"/>
    <mergeCell ref="B222:C222"/>
    <mergeCell ref="D222:E222"/>
    <mergeCell ref="F222:G222"/>
    <mergeCell ref="H222:I222"/>
    <mergeCell ref="J222:K222"/>
    <mergeCell ref="L222:M222"/>
    <mergeCell ref="N222:O222"/>
    <mergeCell ref="B221:C221"/>
    <mergeCell ref="D221:E221"/>
    <mergeCell ref="F221:G221"/>
    <mergeCell ref="H221:I221"/>
    <mergeCell ref="J221:K221"/>
    <mergeCell ref="L230:M230"/>
    <mergeCell ref="N230:O230"/>
    <mergeCell ref="L233:P233"/>
    <mergeCell ref="A233:G233"/>
    <mergeCell ref="B230:C230"/>
    <mergeCell ref="D230:E230"/>
    <mergeCell ref="F230:G230"/>
    <mergeCell ref="H230:I230"/>
    <mergeCell ref="J230:K230"/>
    <mergeCell ref="L227:M227"/>
    <mergeCell ref="N227:O227"/>
    <mergeCell ref="B228:C228"/>
    <mergeCell ref="D228:E228"/>
    <mergeCell ref="F228:G228"/>
    <mergeCell ref="H228:I228"/>
    <mergeCell ref="J228:K228"/>
    <mergeCell ref="L228:M228"/>
    <mergeCell ref="N228:O228"/>
    <mergeCell ref="B227:C227"/>
    <mergeCell ref="D227:E227"/>
    <mergeCell ref="F227:G227"/>
    <mergeCell ref="H227:I227"/>
    <mergeCell ref="J227:K227"/>
    <mergeCell ref="L237:M237"/>
    <mergeCell ref="N237:O237"/>
    <mergeCell ref="B239:C239"/>
    <mergeCell ref="D239:E239"/>
    <mergeCell ref="F239:G239"/>
    <mergeCell ref="H239:I239"/>
    <mergeCell ref="J239:K239"/>
    <mergeCell ref="L239:M239"/>
    <mergeCell ref="N239:O239"/>
    <mergeCell ref="B237:C237"/>
    <mergeCell ref="D237:E237"/>
    <mergeCell ref="F237:G237"/>
    <mergeCell ref="H237:I237"/>
    <mergeCell ref="J237:K237"/>
    <mergeCell ref="L234:M234"/>
    <mergeCell ref="N234:O234"/>
    <mergeCell ref="B236:C236"/>
    <mergeCell ref="D236:E236"/>
    <mergeCell ref="F236:G236"/>
    <mergeCell ref="H236:I236"/>
    <mergeCell ref="J236:K236"/>
    <mergeCell ref="L236:M236"/>
    <mergeCell ref="N236:O236"/>
    <mergeCell ref="B234:C234"/>
    <mergeCell ref="D234:E234"/>
    <mergeCell ref="F234:G234"/>
    <mergeCell ref="H234:I234"/>
    <mergeCell ref="J234:K234"/>
    <mergeCell ref="L243:M243"/>
    <mergeCell ref="N243:O243"/>
    <mergeCell ref="B245:C245"/>
    <mergeCell ref="D245:E245"/>
    <mergeCell ref="F245:G245"/>
    <mergeCell ref="H245:I245"/>
    <mergeCell ref="J245:K245"/>
    <mergeCell ref="L245:M245"/>
    <mergeCell ref="N245:O245"/>
    <mergeCell ref="B243:C243"/>
    <mergeCell ref="D243:E243"/>
    <mergeCell ref="F243:G243"/>
    <mergeCell ref="H243:I243"/>
    <mergeCell ref="J243:K243"/>
    <mergeCell ref="L240:M240"/>
    <mergeCell ref="N240:O240"/>
    <mergeCell ref="B242:C242"/>
    <mergeCell ref="D242:E242"/>
    <mergeCell ref="F242:G242"/>
    <mergeCell ref="H242:I242"/>
    <mergeCell ref="J242:K242"/>
    <mergeCell ref="L242:M242"/>
    <mergeCell ref="N242:O242"/>
    <mergeCell ref="B240:C240"/>
    <mergeCell ref="D240:E240"/>
    <mergeCell ref="F240:G240"/>
    <mergeCell ref="H240:I240"/>
    <mergeCell ref="J240:K240"/>
    <mergeCell ref="L249:M249"/>
    <mergeCell ref="N249:O249"/>
    <mergeCell ref="B251:C251"/>
    <mergeCell ref="D251:E251"/>
    <mergeCell ref="F251:G251"/>
    <mergeCell ref="H251:I251"/>
    <mergeCell ref="J251:K251"/>
    <mergeCell ref="L251:M251"/>
    <mergeCell ref="N251:O251"/>
    <mergeCell ref="B249:C249"/>
    <mergeCell ref="D249:E249"/>
    <mergeCell ref="F249:G249"/>
    <mergeCell ref="H249:I249"/>
    <mergeCell ref="J249:K249"/>
    <mergeCell ref="L246:M246"/>
    <mergeCell ref="N246:O246"/>
    <mergeCell ref="B248:C248"/>
    <mergeCell ref="D248:E248"/>
    <mergeCell ref="F248:G248"/>
    <mergeCell ref="H248:I248"/>
    <mergeCell ref="J248:K248"/>
    <mergeCell ref="L248:M248"/>
    <mergeCell ref="N248:O248"/>
    <mergeCell ref="B246:C246"/>
    <mergeCell ref="D246:E246"/>
    <mergeCell ref="F246:G246"/>
    <mergeCell ref="H246:I246"/>
    <mergeCell ref="J246:K246"/>
  </mergeCells>
  <conditionalFormatting sqref="C4 E4 G4 I4 K4 M4 O4">
    <cfRule type="expression" dxfId="35" priority="34">
      <formula>DAY(C4)&gt;8</formula>
    </cfRule>
  </conditionalFormatting>
  <conditionalFormatting sqref="C4 E4 G4 I4 K4 M4 O4 C7 E7 G7 I7 K7 M7 O7 C10 E10 G10 I10 K10 M10 O10 C13 E13 G13 I13 K13 M13 O13 C16 E16 F17:G17 G16 I16 K16 M16 O16 C19 E19 G19 I19 K19 M19 O19">
    <cfRule type="expression" dxfId="34" priority="36">
      <formula>B5&lt;&gt;""</formula>
    </cfRule>
  </conditionalFormatting>
  <conditionalFormatting sqref="C16 E16 G16 I16 K16 M16 O16 C19 E19 G19 I19 K19 M19 O19">
    <cfRule type="expression" dxfId="33" priority="35">
      <formula>AND(DAY(C16)&gt;=1,DAY(C16)&lt;=15)</formula>
    </cfRule>
  </conditionalFormatting>
  <conditionalFormatting sqref="C25 E25 G25 I25 K25 M25 O25">
    <cfRule type="expression" dxfId="32" priority="31">
      <formula>DAY(C25)&gt;8</formula>
    </cfRule>
  </conditionalFormatting>
  <conditionalFormatting sqref="C25 E25 G25 I25 K25 M25 O25 C28 E28 G28 I28 K28 M28 O28 C31 E31 G31 I31 K31 M31 O31 C34 E34 G34 I34 K34 M34 O34 C37 E37 G37 I37 K37 M37 O37 C40 E40 G40 I40 K40 M40 O40">
    <cfRule type="expression" dxfId="31" priority="33">
      <formula>B26&lt;&gt;""</formula>
    </cfRule>
  </conditionalFormatting>
  <conditionalFormatting sqref="C37 E37 G37 I37 K37 M37 O37 C40 E40 G40 I40 K40 M40 O40">
    <cfRule type="expression" dxfId="30" priority="32">
      <formula>AND(DAY(C37)&gt;=1,DAY(C37)&lt;=15)</formula>
    </cfRule>
  </conditionalFormatting>
  <conditionalFormatting sqref="C46 E46 G46 I46 K46 M46 O46">
    <cfRule type="expression" dxfId="29" priority="28">
      <formula>DAY(C46)&gt;8</formula>
    </cfRule>
  </conditionalFormatting>
  <conditionalFormatting sqref="C46 E46 G46 I46 K46 M46 O46 C49 E49 G49 I49 K49 M49 O49 C52 E52 G52 I52 K52 M52 O52 C55 E55 G55 I55 K55 M55 O55 C58 E58 G58 I58 K58 M58 O58 C61 E61 G61 I61 K61 M61 O61">
    <cfRule type="expression" dxfId="28" priority="30">
      <formula>B47&lt;&gt;""</formula>
    </cfRule>
  </conditionalFormatting>
  <conditionalFormatting sqref="C58 E58 G58 I58 K58 M58 O58 C61 E61 G61 I61 K61 M61 O61">
    <cfRule type="expression" dxfId="27" priority="29">
      <formula>AND(DAY(C58)&gt;=1,DAY(C58)&lt;=15)</formula>
    </cfRule>
  </conditionalFormatting>
  <conditionalFormatting sqref="C67 E67 G67 I67 K67 M67 O67">
    <cfRule type="expression" dxfId="26" priority="25">
      <formula>DAY(C67)&gt;8</formula>
    </cfRule>
  </conditionalFormatting>
  <conditionalFormatting sqref="C67 E67 G67 I67 K67 M67 O67 C70 E70 G70 I70 K70 M70 O70 C73 E73 G73 I73 K73 M73 O73 C76 E76 G76 I76 K76 M76 O76 C79 E79 G79 I79 K79 M79 O79 C82 E82 G82 I82 K82 M82 O82">
    <cfRule type="expression" dxfId="25" priority="27">
      <formula>B68&lt;&gt;""</formula>
    </cfRule>
  </conditionalFormatting>
  <conditionalFormatting sqref="C79 E79 G79 I79 K79 M79 O79 C82 E82 G82 I82 K82 M82 O82">
    <cfRule type="expression" dxfId="24" priority="26">
      <formula>AND(DAY(C79)&gt;=1,DAY(C79)&lt;=15)</formula>
    </cfRule>
  </conditionalFormatting>
  <conditionalFormatting sqref="C88 E88 G88 I88 K88 M88 O88">
    <cfRule type="expression" dxfId="23" priority="22">
      <formula>DAY(C88)&gt;8</formula>
    </cfRule>
  </conditionalFormatting>
  <conditionalFormatting sqref="C88 E88 G88 I88 K88 M88 O88 C91 E91 G91 I91 K91 M91 O91 C94 E94 G94 I94 K94 M94 O94 C97 E97 G97 I97 K97 M97 O97 C100 E100 G100 I100 K100 M100 O100 C103 E103 G103 I103 K103 M103 O103">
    <cfRule type="expression" dxfId="22" priority="24">
      <formula>B89&lt;&gt;""</formula>
    </cfRule>
  </conditionalFormatting>
  <conditionalFormatting sqref="C100 E100 G100 I100 K100 M100 O100 C103 E103 G103 I103 K103 M103 O103">
    <cfRule type="expression" dxfId="21" priority="23">
      <formula>AND(DAY(C100)&gt;=1,DAY(C100)&lt;=15)</formula>
    </cfRule>
  </conditionalFormatting>
  <conditionalFormatting sqref="C109 E109 G109 I109 K109 M109 O109">
    <cfRule type="expression" dxfId="20" priority="19">
      <formula>DAY(C109)&gt;8</formula>
    </cfRule>
  </conditionalFormatting>
  <conditionalFormatting sqref="C109 E109 G109 I109 K109 M109 O109 C112 E112 G112 I112 K112 M112 O112 C115 E115 G115 I115 K115 M115 O115 C118 E118 G118 I118 K118 M118 O118 C121 E121 G121 I121 K121 M121 O121 C124 E124 G124 I124 K124 M124 O124">
    <cfRule type="expression" dxfId="19" priority="21">
      <formula>B110&lt;&gt;""</formula>
    </cfRule>
  </conditionalFormatting>
  <conditionalFormatting sqref="C121 E121 G121 I121 K121 M121 O121 C124 E124 G124 I124 K124 M124 O124">
    <cfRule type="expression" dxfId="18" priority="20">
      <formula>AND(DAY(C121)&gt;=1,DAY(C121)&lt;=15)</formula>
    </cfRule>
  </conditionalFormatting>
  <conditionalFormatting sqref="C130 E130 G130 I130 K130 M130 O130">
    <cfRule type="expression" dxfId="17" priority="16">
      <formula>DAY(C130)&gt;8</formula>
    </cfRule>
  </conditionalFormatting>
  <conditionalFormatting sqref="C130 E130 G130 I130 K130 M130 O130 C133 E133 G133 I133 K133 M133 O133 C136 E136 G136 I136 K136 M136 O136 C139 E139 G139 I139 K139 M139 O139 C142 E142 G142 I142 K142 M142 O142 C145 E145 G145 I145 K145 M145 O145">
    <cfRule type="expression" dxfId="16" priority="18">
      <formula>B131&lt;&gt;""</formula>
    </cfRule>
  </conditionalFormatting>
  <conditionalFormatting sqref="C142 E142 G142 I142 K142 M142 O142 C145 E145 G145 I145 K145 M145 O145">
    <cfRule type="expression" dxfId="15" priority="17">
      <formula>AND(DAY(C142)&gt;=1,DAY(C142)&lt;=15)</formula>
    </cfRule>
  </conditionalFormatting>
  <conditionalFormatting sqref="C151 E151 G151 I151 K151 M151 O151">
    <cfRule type="expression" dxfId="14" priority="13">
      <formula>DAY(C151)&gt;8</formula>
    </cfRule>
  </conditionalFormatting>
  <conditionalFormatting sqref="C151 E151 G151 I151 K151 M151 O151 C154 E154 G154 I154 K154 M154 O154 C157 E157 G157 I157 K157 M157 O157 C160 E160 G160 I160 K160 M160 O160 C163 E163 G163 I163 K163 M163 O163 C166 E166 G166 I166 K166 M166 O166">
    <cfRule type="expression" dxfId="13" priority="15">
      <formula>B152&lt;&gt;""</formula>
    </cfRule>
  </conditionalFormatting>
  <conditionalFormatting sqref="C163 E163 G163 I163 K163 M163 O163 C166 E166 G166 I166 K166 M166 O166">
    <cfRule type="expression" dxfId="12" priority="14">
      <formula>AND(DAY(C163)&gt;=1,DAY(C163)&lt;=15)</formula>
    </cfRule>
  </conditionalFormatting>
  <conditionalFormatting sqref="C172 E172 G172 I172 K172 M172 O172">
    <cfRule type="expression" dxfId="11" priority="10">
      <formula>DAY(C172)&gt;8</formula>
    </cfRule>
  </conditionalFormatting>
  <conditionalFormatting sqref="C172 E172 G172 I172 K172 M172 O172 C175 E175 G175 I175 K175 M175 O175 C178 E178 G178 I178 K178 M178 O178 C181 E181 G181 I181 K181 M181 O181 C184 E184 G184 I184 K184 M184 O184 C187 E187 G187 I187 K187 M187 O187">
    <cfRule type="expression" dxfId="10" priority="12">
      <formula>B173&lt;&gt;""</formula>
    </cfRule>
  </conditionalFormatting>
  <conditionalFormatting sqref="C184 E184 G184 I184 K184 M184 O184 C187 E187 G187 I187 K187 M187 O187">
    <cfRule type="expression" dxfId="9" priority="11">
      <formula>AND(DAY(C184)&gt;=1,DAY(C184)&lt;=15)</formula>
    </cfRule>
  </conditionalFormatting>
  <conditionalFormatting sqref="C193 E193 G193 I193 K193 M193 O193">
    <cfRule type="expression" dxfId="8" priority="7">
      <formula>DAY(C193)&gt;8</formula>
    </cfRule>
  </conditionalFormatting>
  <conditionalFormatting sqref="C193 E193 G193 I193 K193 M193 O193 C196 E196 G196 I196 K196 M196 O196 C199 E199 G199 I199 K199 M199 O199 C202 E202 G202 I202 K202 M202 O202 C205 E205 G205 I205 K205 M205 O205 C208 E208 G208 I208 K208 M208 O208">
    <cfRule type="expression" dxfId="7" priority="9">
      <formula>B194&lt;&gt;""</formula>
    </cfRule>
  </conditionalFormatting>
  <conditionalFormatting sqref="C205 E205 G205 I205 K205 M205 O205 C208 E208 G208 I208 K208 M208 O208">
    <cfRule type="expression" dxfId="6" priority="8">
      <formula>AND(DAY(C205)&gt;=1,DAY(C205)&lt;=15)</formula>
    </cfRule>
  </conditionalFormatting>
  <conditionalFormatting sqref="C214 E214 G214 I214 K214 M214 O214">
    <cfRule type="expression" dxfId="5" priority="4">
      <formula>DAY(C214)&gt;8</formula>
    </cfRule>
  </conditionalFormatting>
  <conditionalFormatting sqref="C214 E214 G214 I214 K214 M214 O214 C217 E217 G217 I217 K217 M217 O217 C220 E220 G220 I220 K220 M220 O220 C223 E223 G223 I223 K223 M223 O223 C226 E226 G226 I226 K226 M226 O226 C229 E229 G229 I229 K229 M229 O229">
    <cfRule type="expression" dxfId="4" priority="6">
      <formula>B215&lt;&gt;""</formula>
    </cfRule>
  </conditionalFormatting>
  <conditionalFormatting sqref="C226 E226 G226 I226 K226 M226 O226 C229 E229 G229 I229 K229 M229 O229">
    <cfRule type="expression" dxfId="3" priority="5">
      <formula>AND(DAY(C226)&gt;=1,DAY(C226)&lt;=15)</formula>
    </cfRule>
  </conditionalFormatting>
  <conditionalFormatting sqref="C235 E235 G235 I235 K235 M235 O235">
    <cfRule type="expression" dxfId="2" priority="1">
      <formula>DAY(C235)&gt;8</formula>
    </cfRule>
  </conditionalFormatting>
  <conditionalFormatting sqref="C235 E235 G235 I235 K235 M235 O235 C238 E238 G238 I238 K238 M238 O238 C241 E241 G241 I241 K241 M241 O241 C244 E244 G244 I244 K244 M244 O244 C247 E247 G247 I247 K247 M247 O247 C250 E250 G250 I250 K250 M250 O250">
    <cfRule type="expression" dxfId="1" priority="3">
      <formula>B236&lt;&gt;""</formula>
    </cfRule>
  </conditionalFormatting>
  <conditionalFormatting sqref="C247 E247 G247 I247 K247 M247 O247 C250 E250 G250 I250 K250 M250 O250">
    <cfRule type="expression" dxfId="0" priority="2">
      <formula>AND(DAY(C247)&gt;=1,DAY(C247)&lt;=15)</formula>
    </cfRule>
  </conditionalFormatting>
  <printOptions horizontalCentered="1" verticalCentered="1"/>
  <pageMargins left="0.19685039370078741" right="0.19685039370078741" top="0.23622047244094491" bottom="0.23622047244094491" header="0" footer="0"/>
  <pageSetup fitToHeight="12" orientation="landscape" r:id="rId1"/>
  <headerFooter scaleWithDoc="0" alignWithMargins="0"/>
  <rowBreaks count="11" manualBreakCount="11">
    <brk id="21" max="16" man="1"/>
    <brk id="42" max="16" man="1"/>
    <brk id="63" max="16" man="1"/>
    <brk id="84" max="16" man="1"/>
    <brk id="105" max="16" man="1"/>
    <brk id="126" max="16" man="1"/>
    <brk id="147" max="16" man="1"/>
    <brk id="168" max="16" man="1"/>
    <brk id="189" max="16" man="1"/>
    <brk id="210" max="16" man="1"/>
    <brk id="231" max="16" man="1"/>
  </rowBreaks>
  <customProperties>
    <customPr name="SheetChang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ontrol de número 1">
              <controlPr defaultSize="0" print="0" autoPict="0" altText="Control de número. Utilice el Control de número para cambiar el año natural o el tipo de año deseado en la celda L2 ">
                <anchor moveWithCells="1">
                  <from>
                    <xdr:col>15</xdr:col>
                    <xdr:colOff>47625</xdr:colOff>
                    <xdr:row>1</xdr:row>
                    <xdr:rowOff>142875</xdr:rowOff>
                  </from>
                  <to>
                    <xdr:col>16</xdr:col>
                    <xdr:colOff>104775</xdr:colOff>
                    <xdr:row>1</xdr:row>
                    <xdr:rowOff>523875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DF672FF-3A92-44D4-89BB-5E110C382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SYNCRONIZATE</vt:lpstr>
      <vt:lpstr>Añonatural</vt:lpstr>
      <vt:lpstr>SYNCRONIZATE!Área_de_impresión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2014-01-03T16:21:29Z</dcterms:created>
  <dcterms:modified xsi:type="dcterms:W3CDTF">2015-07-29T14:29:37Z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TC031076459991</vt:lpwstr>
  </property>
</Properties>
</file>